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4\Serviços_Brigada de Incêncio_2024\"/>
    </mc:Choice>
  </mc:AlternateContent>
  <xr:revisionPtr revIDLastSave="0" documentId="13_ncr:1_{DAE9385F-3255-4A72-9918-C09283242FCC}" xr6:coauthVersionLast="47" xr6:coauthVersionMax="47" xr10:uidLastSave="{00000000-0000-0000-0000-000000000000}"/>
  <bookViews>
    <workbookView xWindow="-120" yWindow="-120" windowWidth="29040" windowHeight="15840" tabRatio="579" firstSheet="4" activeTab="4" xr2:uid="{00000000-000D-0000-FFFF-FFFF00000000}"/>
  </bookViews>
  <sheets>
    <sheet name="Planilha Resumo" sheetId="80" state="hidden" r:id="rId1"/>
    <sheet name="BC Líder - Diurno" sheetId="73" state="hidden" r:id="rId2"/>
    <sheet name="BC Líder - Noturno" sheetId="74" state="hidden" r:id="rId3"/>
    <sheet name="BC - Diurno" sheetId="64" state="hidden" r:id="rId4"/>
    <sheet name="BC - Noturno" sheetId="71" r:id="rId5"/>
    <sheet name="EQUIPAMENTOS E MATERIAIS" sheetId="76" state="hidden" r:id="rId6"/>
    <sheet name="SERVIÇO DE TREINAMENTO BVI" sheetId="78" state="hidden" r:id="rId7"/>
  </sheets>
  <definedNames>
    <definedName name="_xlnm.Print_Area" localSheetId="3">'BC - Diurno'!$A$1:$E$115</definedName>
    <definedName name="_xlnm.Print_Area" localSheetId="4">'BC - Noturno'!$A$1:$E$116</definedName>
    <definedName name="_xlnm.Print_Area" localSheetId="1">'BC Líder - Diurno'!$A$1:$E$115</definedName>
    <definedName name="_xlnm.Print_Area" localSheetId="2">'BC Líder - Noturno'!$A$1:$E$116</definedName>
  </definedNames>
  <calcPr calcId="181029" iterateDelta="1E-4"/>
</workbook>
</file>

<file path=xl/calcChain.xml><?xml version="1.0" encoding="utf-8"?>
<calcChain xmlns="http://schemas.openxmlformats.org/spreadsheetml/2006/main">
  <c r="B10" i="80" l="1"/>
  <c r="E10" i="80" s="1"/>
  <c r="B11" i="80"/>
  <c r="E11" i="80"/>
  <c r="B12" i="80"/>
  <c r="E12" i="80" s="1"/>
  <c r="B13" i="80"/>
  <c r="E13" i="80" s="1"/>
  <c r="B18" i="80"/>
  <c r="E18" i="80"/>
  <c r="B19" i="80"/>
  <c r="E19" i="80" s="1"/>
  <c r="B20" i="80"/>
  <c r="E20" i="80"/>
  <c r="B21" i="80"/>
  <c r="E21" i="80" s="1"/>
  <c r="E31" i="80"/>
  <c r="E33" i="80" s="1"/>
  <c r="E38" i="80" s="1"/>
  <c r="E32" i="80"/>
  <c r="E37" i="80"/>
  <c r="J10" i="78"/>
  <c r="J9" i="78"/>
  <c r="I10" i="78"/>
  <c r="I9" i="78"/>
  <c r="E14" i="80" l="1"/>
  <c r="E22" i="80"/>
  <c r="B42" i="80"/>
  <c r="B66" i="80"/>
  <c r="E25" i="80"/>
  <c r="B44" i="80" s="1"/>
  <c r="B43" i="80"/>
  <c r="E36" i="80"/>
  <c r="G4" i="76"/>
  <c r="J4" i="76" s="1"/>
  <c r="G7" i="76"/>
  <c r="J7" i="76" s="1"/>
  <c r="G10" i="76"/>
  <c r="J10" i="76" s="1"/>
  <c r="G13" i="76"/>
  <c r="J13" i="76" s="1"/>
  <c r="G16" i="76"/>
  <c r="J16" i="76" s="1"/>
  <c r="G19" i="76"/>
  <c r="J20" i="76" s="1"/>
  <c r="G22" i="76"/>
  <c r="J23" i="76" s="1"/>
  <c r="G25" i="76"/>
  <c r="J25" i="76" s="1"/>
  <c r="G28" i="76"/>
  <c r="J28" i="76" s="1"/>
  <c r="G31" i="76"/>
  <c r="J32" i="76" s="1"/>
  <c r="G34" i="76"/>
  <c r="J34" i="76" s="1"/>
  <c r="G37" i="76"/>
  <c r="J37" i="76" s="1"/>
  <c r="G40" i="76"/>
  <c r="J40" i="76" s="1"/>
  <c r="G43" i="76"/>
  <c r="J43" i="76"/>
  <c r="J44" i="76"/>
  <c r="K43" i="76" s="1"/>
  <c r="M43" i="76" s="1"/>
  <c r="J45" i="76"/>
  <c r="G46" i="76"/>
  <c r="J46" i="76"/>
  <c r="K46" i="76" s="1"/>
  <c r="M46" i="76" s="1"/>
  <c r="J47" i="76"/>
  <c r="J48" i="76"/>
  <c r="G49" i="76"/>
  <c r="J49" i="76" s="1"/>
  <c r="G52" i="76"/>
  <c r="J52" i="76" s="1"/>
  <c r="G55" i="76"/>
  <c r="J55" i="76" s="1"/>
  <c r="G58" i="76"/>
  <c r="J58" i="76" s="1"/>
  <c r="G61" i="76"/>
  <c r="J61" i="76" s="1"/>
  <c r="G64" i="76"/>
  <c r="J64" i="76" s="1"/>
  <c r="G67" i="76"/>
  <c r="J67" i="76"/>
  <c r="J68" i="76"/>
  <c r="J69" i="76"/>
  <c r="G70" i="76"/>
  <c r="J70" i="76"/>
  <c r="K70" i="76" s="1"/>
  <c r="M70" i="76" s="1"/>
  <c r="J71" i="76"/>
  <c r="J72" i="76"/>
  <c r="G73" i="76"/>
  <c r="J73" i="76" s="1"/>
  <c r="G76" i="76"/>
  <c r="J76" i="76" s="1"/>
  <c r="G88" i="76"/>
  <c r="J88" i="76" s="1"/>
  <c r="G91" i="76"/>
  <c r="J91" i="76"/>
  <c r="J92" i="76"/>
  <c r="J93" i="76"/>
  <c r="G94" i="76"/>
  <c r="J95" i="76" s="1"/>
  <c r="J96" i="76"/>
  <c r="G97" i="76"/>
  <c r="J97" i="76" s="1"/>
  <c r="G100" i="76"/>
  <c r="J100" i="76"/>
  <c r="K100" i="76" s="1"/>
  <c r="N100" i="76" s="1"/>
  <c r="O100" i="76" s="1"/>
  <c r="P100" i="76" s="1"/>
  <c r="Q100" i="76" s="1"/>
  <c r="J101" i="76"/>
  <c r="G103" i="76"/>
  <c r="J103" i="76"/>
  <c r="J104" i="76"/>
  <c r="J105" i="76"/>
  <c r="G106" i="76"/>
  <c r="J107" i="76" s="1"/>
  <c r="J108" i="76"/>
  <c r="G109" i="76"/>
  <c r="J109" i="76" s="1"/>
  <c r="J111" i="76"/>
  <c r="G112" i="76"/>
  <c r="J113" i="76" s="1"/>
  <c r="G120" i="76"/>
  <c r="J122" i="76" s="1"/>
  <c r="J120" i="76"/>
  <c r="J121" i="76"/>
  <c r="G123" i="76"/>
  <c r="J124" i="76" s="1"/>
  <c r="J125" i="76"/>
  <c r="G126" i="76"/>
  <c r="J126" i="76" s="1"/>
  <c r="J128" i="76"/>
  <c r="G129" i="76"/>
  <c r="J129" i="76" s="1"/>
  <c r="G132" i="76"/>
  <c r="J133" i="76" s="1"/>
  <c r="G135" i="76"/>
  <c r="J135" i="76"/>
  <c r="K135" i="76"/>
  <c r="N135" i="76" s="1"/>
  <c r="O135" i="76" s="1"/>
  <c r="P135" i="76" s="1"/>
  <c r="Q135" i="76" s="1"/>
  <c r="J136" i="76"/>
  <c r="J137" i="76"/>
  <c r="G138" i="76"/>
  <c r="J139" i="76" s="1"/>
  <c r="G141" i="76"/>
  <c r="J141" i="76" s="1"/>
  <c r="G144" i="76"/>
  <c r="J144" i="76" s="1"/>
  <c r="J146" i="76"/>
  <c r="G147" i="76"/>
  <c r="J148" i="76" s="1"/>
  <c r="J147" i="76"/>
  <c r="G150" i="76"/>
  <c r="J151" i="76" s="1"/>
  <c r="G153" i="76"/>
  <c r="J153" i="76" s="1"/>
  <c r="G156" i="76"/>
  <c r="J157" i="76" s="1"/>
  <c r="G159" i="76"/>
  <c r="J159" i="76" s="1"/>
  <c r="J161" i="76"/>
  <c r="G162" i="76"/>
  <c r="J163" i="76" s="1"/>
  <c r="G165" i="76"/>
  <c r="J166" i="76" s="1"/>
  <c r="G168" i="76"/>
  <c r="J169" i="76" s="1"/>
  <c r="G171" i="76"/>
  <c r="J172" i="76" s="1"/>
  <c r="G174" i="76"/>
  <c r="J174" i="76" s="1"/>
  <c r="J175" i="76"/>
  <c r="J176" i="76"/>
  <c r="G177" i="76"/>
  <c r="J177" i="76"/>
  <c r="J178" i="76"/>
  <c r="J179" i="76"/>
  <c r="G180" i="76"/>
  <c r="J181" i="76" s="1"/>
  <c r="J182" i="76"/>
  <c r="G183" i="76"/>
  <c r="J183" i="76" s="1"/>
  <c r="G186" i="76"/>
  <c r="J187" i="76" s="1"/>
  <c r="J186" i="76"/>
  <c r="J188" i="76"/>
  <c r="G189" i="76"/>
  <c r="J191" i="76" s="1"/>
  <c r="G192" i="76"/>
  <c r="J193" i="76" s="1"/>
  <c r="G195" i="76"/>
  <c r="J196" i="76" s="1"/>
  <c r="G198" i="76"/>
  <c r="J198" i="76" s="1"/>
  <c r="G201" i="76"/>
  <c r="J201" i="76"/>
  <c r="J202" i="76"/>
  <c r="J203" i="76"/>
  <c r="G204" i="76"/>
  <c r="J205" i="76" s="1"/>
  <c r="G207" i="76"/>
  <c r="J208" i="76" s="1"/>
  <c r="J207" i="76"/>
  <c r="G210" i="76"/>
  <c r="J212" i="76" s="1"/>
  <c r="G213" i="76"/>
  <c r="J214" i="76" s="1"/>
  <c r="H223" i="76"/>
  <c r="I223" i="76" s="1"/>
  <c r="H224" i="76"/>
  <c r="H226" i="76"/>
  <c r="H227" i="76"/>
  <c r="H228" i="76"/>
  <c r="H229" i="76"/>
  <c r="H230" i="76"/>
  <c r="H231" i="76"/>
  <c r="H232" i="76"/>
  <c r="H233" i="76"/>
  <c r="H234" i="76"/>
  <c r="H235" i="76"/>
  <c r="H236" i="76"/>
  <c r="H237" i="76"/>
  <c r="H238" i="76"/>
  <c r="H239" i="76"/>
  <c r="H240" i="76"/>
  <c r="H241" i="76"/>
  <c r="H242" i="76"/>
  <c r="H243" i="76"/>
  <c r="B250" i="76"/>
  <c r="B251" i="76"/>
  <c r="B252" i="76"/>
  <c r="B253" i="76"/>
  <c r="D99" i="64"/>
  <c r="B45" i="80" l="1"/>
  <c r="B49" i="80"/>
  <c r="B53" i="80"/>
  <c r="B57" i="80"/>
  <c r="B61" i="80"/>
  <c r="B65" i="80"/>
  <c r="B60" i="80"/>
  <c r="B46" i="80"/>
  <c r="B67" i="80" s="1"/>
  <c r="B70" i="80" s="1"/>
  <c r="B50" i="80"/>
  <c r="B54" i="80"/>
  <c r="B58" i="80"/>
  <c r="B62" i="80"/>
  <c r="B52" i="80"/>
  <c r="B47" i="80"/>
  <c r="B51" i="80"/>
  <c r="B55" i="80"/>
  <c r="B59" i="80"/>
  <c r="B63" i="80"/>
  <c r="B48" i="80"/>
  <c r="B56" i="80"/>
  <c r="B64" i="80"/>
  <c r="K120" i="76"/>
  <c r="N120" i="76" s="1"/>
  <c r="O120" i="76" s="1"/>
  <c r="P120" i="76" s="1"/>
  <c r="Q120" i="76" s="1"/>
  <c r="I241" i="76"/>
  <c r="I238" i="76"/>
  <c r="I229" i="76"/>
  <c r="I226" i="76"/>
  <c r="K201" i="76"/>
  <c r="N201" i="76" s="1"/>
  <c r="O201" i="76" s="1"/>
  <c r="P201" i="76" s="1"/>
  <c r="Q201" i="76" s="1"/>
  <c r="K186" i="76"/>
  <c r="N186" i="76" s="1"/>
  <c r="O186" i="76" s="1"/>
  <c r="P186" i="76" s="1"/>
  <c r="Q186" i="76" s="1"/>
  <c r="K177" i="76"/>
  <c r="N177" i="76" s="1"/>
  <c r="O177" i="76" s="1"/>
  <c r="P177" i="76" s="1"/>
  <c r="Q177" i="76" s="1"/>
  <c r="K174" i="76"/>
  <c r="N174" i="76" s="1"/>
  <c r="O174" i="76" s="1"/>
  <c r="P174" i="76" s="1"/>
  <c r="Q174" i="76" s="1"/>
  <c r="J170" i="76"/>
  <c r="J164" i="76"/>
  <c r="J160" i="76"/>
  <c r="K159" i="76" s="1"/>
  <c r="N159" i="76" s="1"/>
  <c r="O159" i="76" s="1"/>
  <c r="P159" i="76" s="1"/>
  <c r="Q159" i="76" s="1"/>
  <c r="J149" i="76"/>
  <c r="J145" i="76"/>
  <c r="J131" i="76"/>
  <c r="J110" i="76"/>
  <c r="K109" i="76" s="1"/>
  <c r="N109" i="76" s="1"/>
  <c r="O109" i="76" s="1"/>
  <c r="P109" i="76" s="1"/>
  <c r="Q109" i="76" s="1"/>
  <c r="K103" i="76"/>
  <c r="N103" i="76" s="1"/>
  <c r="O103" i="76" s="1"/>
  <c r="P103" i="76" s="1"/>
  <c r="Q103" i="76" s="1"/>
  <c r="K91" i="76"/>
  <c r="N91" i="76" s="1"/>
  <c r="O91" i="76" s="1"/>
  <c r="P91" i="76" s="1"/>
  <c r="Q91" i="76" s="1"/>
  <c r="K67" i="76"/>
  <c r="M67" i="76" s="1"/>
  <c r="J60" i="76"/>
  <c r="J57" i="76"/>
  <c r="J21" i="76"/>
  <c r="J12" i="76"/>
  <c r="J210" i="76"/>
  <c r="J185" i="76"/>
  <c r="J173" i="76"/>
  <c r="J168" i="76"/>
  <c r="K168" i="76" s="1"/>
  <c r="N168" i="76" s="1"/>
  <c r="O168" i="76" s="1"/>
  <c r="P168" i="76" s="1"/>
  <c r="Q168" i="76" s="1"/>
  <c r="J162" i="76"/>
  <c r="K144" i="76"/>
  <c r="N144" i="76" s="1"/>
  <c r="O144" i="76" s="1"/>
  <c r="P144" i="76" s="1"/>
  <c r="Q144" i="76" s="1"/>
  <c r="J130" i="76"/>
  <c r="K129" i="76" s="1"/>
  <c r="N129" i="76" s="1"/>
  <c r="O129" i="76" s="1"/>
  <c r="P129" i="76" s="1"/>
  <c r="Q129" i="76" s="1"/>
  <c r="J127" i="76"/>
  <c r="J112" i="76"/>
  <c r="J99" i="76"/>
  <c r="J59" i="76"/>
  <c r="K58" i="76" s="1"/>
  <c r="M58" i="76" s="1"/>
  <c r="J56" i="76"/>
  <c r="K55" i="76" s="1"/>
  <c r="M55" i="76" s="1"/>
  <c r="J31" i="76"/>
  <c r="J24" i="76"/>
  <c r="I235" i="76"/>
  <c r="I232" i="76"/>
  <c r="J184" i="76"/>
  <c r="K183" i="76" s="1"/>
  <c r="N183" i="76" s="1"/>
  <c r="O183" i="76" s="1"/>
  <c r="P183" i="76" s="1"/>
  <c r="Q183" i="76" s="1"/>
  <c r="J171" i="76"/>
  <c r="K162" i="76"/>
  <c r="N162" i="76" s="1"/>
  <c r="O162" i="76" s="1"/>
  <c r="P162" i="76" s="1"/>
  <c r="Q162" i="76" s="1"/>
  <c r="J152" i="76"/>
  <c r="J143" i="76"/>
  <c r="J134" i="76"/>
  <c r="K126" i="76"/>
  <c r="N126" i="76" s="1"/>
  <c r="O126" i="76" s="1"/>
  <c r="P126" i="76" s="1"/>
  <c r="Q126" i="76" s="1"/>
  <c r="J98" i="76"/>
  <c r="K97" i="76" s="1"/>
  <c r="N97" i="76" s="1"/>
  <c r="O97" i="76" s="1"/>
  <c r="P97" i="76" s="1"/>
  <c r="Q97" i="76" s="1"/>
  <c r="J90" i="76"/>
  <c r="J22" i="76"/>
  <c r="K22" i="76" s="1"/>
  <c r="M22" i="76" s="1"/>
  <c r="K213" i="76"/>
  <c r="N213" i="76" s="1"/>
  <c r="O213" i="76" s="1"/>
  <c r="P213" i="76" s="1"/>
  <c r="Q213" i="76" s="1"/>
  <c r="J213" i="76"/>
  <c r="J215" i="76"/>
  <c r="J209" i="76"/>
  <c r="K207" i="76" s="1"/>
  <c r="N207" i="76" s="1"/>
  <c r="O207" i="76" s="1"/>
  <c r="P207" i="76" s="1"/>
  <c r="Q207" i="76" s="1"/>
  <c r="J206" i="76"/>
  <c r="J199" i="76"/>
  <c r="K198" i="76" s="1"/>
  <c r="N198" i="76" s="1"/>
  <c r="O198" i="76" s="1"/>
  <c r="P198" i="76" s="1"/>
  <c r="Q198" i="76" s="1"/>
  <c r="J200" i="76"/>
  <c r="J197" i="76"/>
  <c r="J194" i="76"/>
  <c r="J192" i="76"/>
  <c r="J189" i="76"/>
  <c r="J167" i="76"/>
  <c r="J165" i="76"/>
  <c r="K165" i="76" s="1"/>
  <c r="N165" i="76" s="1"/>
  <c r="O165" i="76" s="1"/>
  <c r="P165" i="76" s="1"/>
  <c r="Q165" i="76" s="1"/>
  <c r="J158" i="76"/>
  <c r="J154" i="76"/>
  <c r="K153" i="76" s="1"/>
  <c r="N153" i="76" s="1"/>
  <c r="O153" i="76" s="1"/>
  <c r="P153" i="76" s="1"/>
  <c r="Q153" i="76" s="1"/>
  <c r="J155" i="76"/>
  <c r="J138" i="76"/>
  <c r="J36" i="76"/>
  <c r="J35" i="76"/>
  <c r="J33" i="76"/>
  <c r="K31" i="76" s="1"/>
  <c r="M31" i="76" s="1"/>
  <c r="J19" i="76"/>
  <c r="K19" i="76" s="1"/>
  <c r="M19" i="76" s="1"/>
  <c r="K10" i="76"/>
  <c r="M10" i="76" s="1"/>
  <c r="J11" i="76"/>
  <c r="J9" i="76"/>
  <c r="K7" i="76" s="1"/>
  <c r="M7" i="76" s="1"/>
  <c r="J8" i="76"/>
  <c r="I244" i="76"/>
  <c r="K171" i="76"/>
  <c r="N171" i="76" s="1"/>
  <c r="O171" i="76" s="1"/>
  <c r="P171" i="76" s="1"/>
  <c r="Q171" i="76" s="1"/>
  <c r="K147" i="76"/>
  <c r="N147" i="76" s="1"/>
  <c r="O147" i="76" s="1"/>
  <c r="P147" i="76" s="1"/>
  <c r="Q147" i="76" s="1"/>
  <c r="J140" i="76"/>
  <c r="J114" i="76"/>
  <c r="K112" i="76" s="1"/>
  <c r="N112" i="76" s="1"/>
  <c r="O112" i="76" s="1"/>
  <c r="P112" i="76" s="1"/>
  <c r="Q112" i="76" s="1"/>
  <c r="J63" i="76"/>
  <c r="J51" i="76"/>
  <c r="J15" i="76"/>
  <c r="J211" i="76"/>
  <c r="K210" i="76" s="1"/>
  <c r="N210" i="76" s="1"/>
  <c r="O210" i="76" s="1"/>
  <c r="P210" i="76" s="1"/>
  <c r="Q210" i="76" s="1"/>
  <c r="J204" i="76"/>
  <c r="K204" i="76" s="1"/>
  <c r="N204" i="76" s="1"/>
  <c r="O204" i="76" s="1"/>
  <c r="P204" i="76" s="1"/>
  <c r="Q204" i="76" s="1"/>
  <c r="J180" i="76"/>
  <c r="K180" i="76" s="1"/>
  <c r="N180" i="76" s="1"/>
  <c r="O180" i="76" s="1"/>
  <c r="P180" i="76" s="1"/>
  <c r="Q180" i="76" s="1"/>
  <c r="J156" i="76"/>
  <c r="K156" i="76" s="1"/>
  <c r="N156" i="76" s="1"/>
  <c r="O156" i="76" s="1"/>
  <c r="P156" i="76" s="1"/>
  <c r="Q156" i="76" s="1"/>
  <c r="J132" i="76"/>
  <c r="K132" i="76" s="1"/>
  <c r="N132" i="76" s="1"/>
  <c r="O132" i="76" s="1"/>
  <c r="P132" i="76" s="1"/>
  <c r="Q132" i="76" s="1"/>
  <c r="J106" i="76"/>
  <c r="K106" i="76" s="1"/>
  <c r="N106" i="76" s="1"/>
  <c r="O106" i="76" s="1"/>
  <c r="P106" i="76" s="1"/>
  <c r="Q106" i="76" s="1"/>
  <c r="J74" i="76"/>
  <c r="K73" i="76" s="1"/>
  <c r="M73" i="76" s="1"/>
  <c r="J62" i="76"/>
  <c r="J50" i="76"/>
  <c r="K49" i="76" s="1"/>
  <c r="M49" i="76" s="1"/>
  <c r="J38" i="76"/>
  <c r="K37" i="76" s="1"/>
  <c r="M37" i="76" s="1"/>
  <c r="J26" i="76"/>
  <c r="J14" i="76"/>
  <c r="K13" i="76" s="1"/>
  <c r="M13" i="76" s="1"/>
  <c r="J190" i="76"/>
  <c r="K189" i="76" s="1"/>
  <c r="N189" i="76" s="1"/>
  <c r="O189" i="76" s="1"/>
  <c r="P189" i="76" s="1"/>
  <c r="Q189" i="76" s="1"/>
  <c r="J142" i="76"/>
  <c r="K141" i="76" s="1"/>
  <c r="N141" i="76" s="1"/>
  <c r="O141" i="76" s="1"/>
  <c r="P141" i="76" s="1"/>
  <c r="Q141" i="76" s="1"/>
  <c r="J89" i="76"/>
  <c r="K88" i="76" s="1"/>
  <c r="N88" i="76" s="1"/>
  <c r="O88" i="76" s="1"/>
  <c r="P88" i="76" s="1"/>
  <c r="Q88" i="76" s="1"/>
  <c r="J75" i="76"/>
  <c r="J27" i="76"/>
  <c r="J78" i="76"/>
  <c r="J66" i="76"/>
  <c r="J54" i="76"/>
  <c r="J42" i="76"/>
  <c r="J30" i="76"/>
  <c r="J18" i="76"/>
  <c r="J6" i="76"/>
  <c r="J39" i="76"/>
  <c r="J150" i="76"/>
  <c r="K150" i="76" s="1"/>
  <c r="N150" i="76" s="1"/>
  <c r="O150" i="76" s="1"/>
  <c r="P150" i="76" s="1"/>
  <c r="Q150" i="76" s="1"/>
  <c r="J77" i="76"/>
  <c r="K76" i="76" s="1"/>
  <c r="M76" i="76" s="1"/>
  <c r="J65" i="76"/>
  <c r="J53" i="76"/>
  <c r="K52" i="76" s="1"/>
  <c r="M52" i="76" s="1"/>
  <c r="J41" i="76"/>
  <c r="K40" i="76" s="1"/>
  <c r="M40" i="76" s="1"/>
  <c r="J29" i="76"/>
  <c r="K28" i="76" s="1"/>
  <c r="M28" i="76" s="1"/>
  <c r="J17" i="76"/>
  <c r="K16" i="76" s="1"/>
  <c r="M16" i="76" s="1"/>
  <c r="J5" i="76"/>
  <c r="J195" i="76"/>
  <c r="K195" i="76" s="1"/>
  <c r="N195" i="76" s="1"/>
  <c r="O195" i="76" s="1"/>
  <c r="P195" i="76" s="1"/>
  <c r="Q195" i="76" s="1"/>
  <c r="J123" i="76"/>
  <c r="K123" i="76" s="1"/>
  <c r="N123" i="76" s="1"/>
  <c r="O123" i="76" s="1"/>
  <c r="P123" i="76" s="1"/>
  <c r="Q123" i="76" s="1"/>
  <c r="J94" i="76"/>
  <c r="K94" i="76" s="1"/>
  <c r="N94" i="76" s="1"/>
  <c r="O94" i="76" s="1"/>
  <c r="P94" i="76" s="1"/>
  <c r="Q94" i="76" s="1"/>
  <c r="K34" i="76" l="1"/>
  <c r="M34" i="76" s="1"/>
  <c r="K64" i="76"/>
  <c r="M64" i="76" s="1"/>
  <c r="K4" i="76"/>
  <c r="M4" i="76" s="1"/>
  <c r="K61" i="76"/>
  <c r="M61" i="76" s="1"/>
  <c r="K138" i="76"/>
  <c r="N138" i="76" s="1"/>
  <c r="O138" i="76" s="1"/>
  <c r="P138" i="76" s="1"/>
  <c r="Q138" i="76" s="1"/>
  <c r="I245" i="76"/>
  <c r="F253" i="76" s="1"/>
  <c r="E90" i="73" s="1"/>
  <c r="K25" i="76"/>
  <c r="M25" i="76" s="1"/>
  <c r="K192" i="76"/>
  <c r="N192" i="76" s="1"/>
  <c r="O192" i="76" s="1"/>
  <c r="P192" i="76" s="1"/>
  <c r="Q192" i="76" s="1"/>
  <c r="Q216" i="76"/>
  <c r="F252" i="76" s="1"/>
  <c r="E92" i="73" s="1"/>
  <c r="Q115" i="76"/>
  <c r="F251" i="76" s="1"/>
  <c r="M79" i="76"/>
  <c r="M81" i="76" s="1"/>
  <c r="F250" i="76" s="1"/>
  <c r="E46" i="64"/>
  <c r="E50" i="64"/>
  <c r="E50" i="74"/>
  <c r="E46" i="74"/>
  <c r="E50" i="73"/>
  <c r="E46" i="73"/>
  <c r="E92" i="64" l="1"/>
  <c r="E92" i="74"/>
  <c r="F254" i="76"/>
  <c r="E91" i="73"/>
  <c r="E93" i="73" s="1"/>
  <c r="E22" i="73"/>
  <c r="E21" i="74" l="1"/>
  <c r="E45" i="74" s="1"/>
  <c r="E91" i="64"/>
  <c r="E90" i="64"/>
  <c r="D98" i="74"/>
  <c r="D97" i="74"/>
  <c r="D99" i="74"/>
  <c r="D77" i="74"/>
  <c r="D67" i="74"/>
  <c r="D32" i="74"/>
  <c r="D16" i="74"/>
  <c r="D99" i="73"/>
  <c r="D104" i="73" s="1"/>
  <c r="D77" i="73"/>
  <c r="D67" i="73"/>
  <c r="D43" i="73"/>
  <c r="D32" i="73"/>
  <c r="E21" i="73"/>
  <c r="D16" i="73"/>
  <c r="D16" i="71"/>
  <c r="D16" i="64"/>
  <c r="E21" i="64"/>
  <c r="E45" i="64" s="1"/>
  <c r="D32" i="64"/>
  <c r="D43" i="64"/>
  <c r="D67" i="64"/>
  <c r="D77" i="64"/>
  <c r="D43" i="74"/>
  <c r="E111" i="73"/>
  <c r="E45" i="73" l="1"/>
  <c r="E52" i="73" s="1"/>
  <c r="E57" i="73" s="1"/>
  <c r="E52" i="74"/>
  <c r="E57" i="74" s="1"/>
  <c r="E52" i="64"/>
  <c r="E57" i="64" s="1"/>
  <c r="E26" i="73"/>
  <c r="E27" i="73" s="1"/>
  <c r="D104" i="74"/>
  <c r="D104" i="64"/>
  <c r="E91" i="74"/>
  <c r="E93" i="64"/>
  <c r="E111" i="64" s="1"/>
  <c r="E90" i="74"/>
  <c r="E22" i="74"/>
  <c r="E26" i="74" s="1"/>
  <c r="E22" i="64"/>
  <c r="E93" i="74" l="1"/>
  <c r="E111" i="74" s="1"/>
  <c r="E26" i="64"/>
  <c r="E27" i="64" s="1"/>
  <c r="E24" i="74"/>
  <c r="E27" i="74" s="1"/>
  <c r="E73" i="74" s="1"/>
  <c r="E76" i="73"/>
  <c r="E61" i="73"/>
  <c r="E62" i="73" s="1"/>
  <c r="E73" i="73"/>
  <c r="E71" i="73"/>
  <c r="E66" i="73"/>
  <c r="E31" i="73"/>
  <c r="E107" i="73"/>
  <c r="E72" i="73"/>
  <c r="E64" i="73"/>
  <c r="E65" i="73" s="1"/>
  <c r="E63" i="73"/>
  <c r="E80" i="73"/>
  <c r="E85" i="73" s="1"/>
  <c r="E30" i="73"/>
  <c r="E75" i="73"/>
  <c r="E79" i="73"/>
  <c r="E32" i="73"/>
  <c r="E55" i="73" s="1"/>
  <c r="E74" i="73"/>
  <c r="E75" i="64" l="1"/>
  <c r="E71" i="64"/>
  <c r="E107" i="64"/>
  <c r="E74" i="64"/>
  <c r="E73" i="64"/>
  <c r="E63" i="64"/>
  <c r="E66" i="64"/>
  <c r="E31" i="64"/>
  <c r="E80" i="64"/>
  <c r="E85" i="64" s="1"/>
  <c r="E30" i="64"/>
  <c r="E32" i="64" s="1"/>
  <c r="E55" i="64" s="1"/>
  <c r="E79" i="64"/>
  <c r="E76" i="64"/>
  <c r="E61" i="64"/>
  <c r="E62" i="64" s="1"/>
  <c r="E72" i="64"/>
  <c r="E64" i="64"/>
  <c r="E65" i="64" s="1"/>
  <c r="E77" i="73"/>
  <c r="E84" i="73" s="1"/>
  <c r="E86" i="73" s="1"/>
  <c r="E110" i="73" s="1"/>
  <c r="E71" i="74"/>
  <c r="E66" i="74"/>
  <c r="E30" i="74"/>
  <c r="E72" i="74"/>
  <c r="E61" i="74"/>
  <c r="E74" i="74"/>
  <c r="E31" i="74"/>
  <c r="E79" i="74"/>
  <c r="E76" i="74"/>
  <c r="E63" i="74"/>
  <c r="E32" i="74"/>
  <c r="E55" i="74" s="1"/>
  <c r="E80" i="74"/>
  <c r="E85" i="74" s="1"/>
  <c r="E107" i="74"/>
  <c r="E75" i="74"/>
  <c r="E64" i="74"/>
  <c r="E65" i="74" s="1"/>
  <c r="E42" i="73"/>
  <c r="E36" i="73"/>
  <c r="E40" i="73"/>
  <c r="E67" i="73"/>
  <c r="E35" i="73"/>
  <c r="E41" i="73"/>
  <c r="E62" i="74" l="1"/>
  <c r="E67" i="74"/>
  <c r="E109" i="74" s="1"/>
  <c r="E77" i="64"/>
  <c r="E37" i="64" s="1"/>
  <c r="E37" i="73"/>
  <c r="E67" i="64"/>
  <c r="E109" i="64" s="1"/>
  <c r="E38" i="73"/>
  <c r="E39" i="73"/>
  <c r="E77" i="74"/>
  <c r="E35" i="74" s="1"/>
  <c r="E109" i="73"/>
  <c r="E37" i="74" l="1"/>
  <c r="E38" i="64"/>
  <c r="E36" i="64"/>
  <c r="E41" i="64"/>
  <c r="E84" i="64"/>
  <c r="E86" i="64" s="1"/>
  <c r="E110" i="64" s="1"/>
  <c r="E35" i="64"/>
  <c r="E39" i="64"/>
  <c r="E40" i="64"/>
  <c r="E42" i="64"/>
  <c r="E36" i="74"/>
  <c r="E39" i="74"/>
  <c r="E41" i="74"/>
  <c r="E40" i="74"/>
  <c r="E38" i="74"/>
  <c r="E84" i="74"/>
  <c r="E86" i="74" s="1"/>
  <c r="E110" i="74" s="1"/>
  <c r="E42" i="74"/>
  <c r="E43" i="73"/>
  <c r="E56" i="73" s="1"/>
  <c r="E58" i="73" s="1"/>
  <c r="E108" i="73" s="1"/>
  <c r="E112" i="73" s="1"/>
  <c r="E43" i="64" l="1"/>
  <c r="E56" i="64" s="1"/>
  <c r="E58" i="64" s="1"/>
  <c r="E108" i="64" s="1"/>
  <c r="E43" i="74"/>
  <c r="E56" i="74" s="1"/>
  <c r="E58" i="74" s="1"/>
  <c r="E97" i="74" s="1"/>
  <c r="E97" i="73"/>
  <c r="E98" i="73" s="1"/>
  <c r="E112" i="64"/>
  <c r="E97" i="64"/>
  <c r="E98" i="64" l="1"/>
  <c r="E100" i="64" s="1"/>
  <c r="E108" i="74"/>
  <c r="E112" i="74" s="1"/>
  <c r="E100" i="73"/>
  <c r="E102" i="64" l="1"/>
  <c r="E98" i="74"/>
  <c r="E102" i="74" s="1"/>
  <c r="E101" i="64"/>
  <c r="E101" i="73"/>
  <c r="E102" i="73"/>
  <c r="E100" i="74" l="1"/>
  <c r="E104" i="64"/>
  <c r="E113" i="64" s="1"/>
  <c r="E114" i="64" s="1"/>
  <c r="E101" i="74"/>
  <c r="E104" i="73"/>
  <c r="E113" i="73" s="1"/>
  <c r="E114" i="73" s="1"/>
  <c r="E115" i="64" l="1"/>
  <c r="E104" i="74"/>
  <c r="E113" i="74" s="1"/>
  <c r="E114" i="74" s="1"/>
  <c r="E115" i="73"/>
  <c r="E115" i="74" l="1"/>
</calcChain>
</file>

<file path=xl/sharedStrings.xml><?xml version="1.0" encoding="utf-8"?>
<sst xmlns="http://schemas.openxmlformats.org/spreadsheetml/2006/main" count="1330" uniqueCount="411">
  <si>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</si>
  <si>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</si>
  <si>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</si>
  <si>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</si>
  <si>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</si>
  <si>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Minicipio/UF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</si>
  <si>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</si>
  <si>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</si>
  <si>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</si>
  <si>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</si>
  <si>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</si>
  <si>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</si>
  <si>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</si>
  <si>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</si>
  <si>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</si>
  <si>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</si>
  <si>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</si>
  <si>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</si>
  <si>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</si>
  <si>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</si>
  <si>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</si>
  <si>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</si>
  <si>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</si>
  <si>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</si>
  <si>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</si>
  <si>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</si>
  <si>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</si>
  <si>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</si>
  <si>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</si>
  <si>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</si>
  <si>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</si>
  <si>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</si>
  <si>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</si>
  <si>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</si>
  <si>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</si>
  <si>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</si>
  <si>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</si>
  <si>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</si>
  <si>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</si>
  <si>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</si>
  <si>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</si>
  <si>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</si>
  <si>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</si>
  <si>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</si>
  <si>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</si>
  <si>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</si>
  <si>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</si>
  <si>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</si>
  <si>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</si>
  <si>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</si>
  <si>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</si>
  <si>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</si>
  <si>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</si>
  <si>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</si>
  <si>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</si>
  <si>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</si>
  <si>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</si>
  <si>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</si>
  <si>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</si>
  <si>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</si>
  <si>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</si>
  <si>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01 de março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</si>
  <si>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</si>
  <si>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</si>
  <si>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</si>
  <si>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</si>
  <si>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</si>
  <si>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</si>
  <si>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</si>
  <si>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</si>
  <si>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</si>
  <si>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</si>
  <si>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Contrinuição Social Colaborativa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</si>
  <si>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</si>
  <si>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</si>
  <si>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</si>
  <si>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</si>
  <si>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</si>
  <si>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</si>
  <si>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</si>
  <si>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</si>
  <si>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</si>
  <si>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</si>
  <si>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</si>
  <si>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</si>
  <si>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</si>
  <si>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</si>
  <si>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</si>
  <si>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</si>
  <si>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</si>
  <si>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</si>
  <si>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</si>
  <si>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</si>
  <si>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</si>
  <si>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</si>
  <si>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</si>
  <si>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</si>
  <si>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</si>
  <si>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</si>
  <si>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</si>
  <si>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</si>
  <si>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</si>
  <si>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</si>
  <si>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</si>
  <si>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</si>
  <si>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</si>
  <si>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</si>
  <si>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</si>
  <si>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r>
      <t xml:space="preserve">Adicional noturno </t>
    </r>
    <r>
      <rPr>
        <b/>
        <sz val="9"/>
        <rFont val="Arial"/>
        <family val="2"/>
      </rPr>
      <t>(Salário + Periculosidade * 7/12 avos das horas * 20%)</t>
    </r>
  </si>
  <si>
    <t>BOMBEIRO CIVIL DIURNO - 12hx36h – 07:00h. às 19:00h.</t>
  </si>
  <si>
    <t>BOMBEIRO CIVIL LÍDER - DIURNO - 12hx36h – 07:00h. às 19:00h.</t>
  </si>
  <si>
    <t>VALOR TOTAL DO POSTO 12 X 36 =   2 Bombeiros</t>
  </si>
  <si>
    <t>VALOR TOTAL DO POSTO 12 X 36 =  2 Bombeiros</t>
  </si>
  <si>
    <t>ESCALA DE TRABALHO</t>
  </si>
  <si>
    <t>Preço mensal do Bombeiro Civil (R$)</t>
  </si>
  <si>
    <t>N.º de homens</t>
  </si>
  <si>
    <t>Total Mensal</t>
  </si>
  <si>
    <t xml:space="preserve">VALOR TOTAL MENSAL </t>
  </si>
  <si>
    <t>Valor Total Mensal</t>
  </si>
  <si>
    <t>BOMBEIRO CÍVIL LÍDER NOTURNO - 12hx36h – 19:00h. às 07:00h.</t>
  </si>
  <si>
    <t>BOMBEIRO CIVIL NOTURNO - 12hx36h – 19:00h. às 07:00h.</t>
  </si>
  <si>
    <r>
      <t xml:space="preserve">Salário Normativo da Categoria Profissional - </t>
    </r>
    <r>
      <rPr>
        <b/>
        <sz val="9"/>
        <rFont val="Arial"/>
        <family val="2"/>
      </rPr>
      <t>3,75% de aumento</t>
    </r>
  </si>
  <si>
    <t>Outros - Cláusula Vigésima Oitava: Jornada</t>
  </si>
  <si>
    <r>
      <t xml:space="preserve">Outros - </t>
    </r>
    <r>
      <rPr>
        <b/>
        <sz val="9"/>
        <rFont val="Arial"/>
        <family val="2"/>
      </rPr>
      <t>Cláusula Vigésima Oitava: Jornada</t>
    </r>
  </si>
  <si>
    <t>Benefício Social Familiar e Empresarial</t>
  </si>
  <si>
    <t>QUADRO RESUMO DOS VALORES DOS POSTOS</t>
  </si>
  <si>
    <t>EDIFÍCIO-SEDE DA PROCURADORIA GERAL DO RJ</t>
  </si>
  <si>
    <t>CENTRO CULTURAL DA PROCURADORIA GERAL DO RJ</t>
  </si>
  <si>
    <t>Municipio/UF</t>
  </si>
  <si>
    <t>Substituto na Cobertura de Ausência por Afastamento Materinidade</t>
  </si>
  <si>
    <t>Substituto nas Ausências Legais</t>
  </si>
  <si>
    <t xml:space="preserve">Substituto na Intrajornada </t>
  </si>
  <si>
    <t>Uniformes</t>
  </si>
  <si>
    <t>Materiais e Equipamentos</t>
  </si>
  <si>
    <t>VALOR TOTAL DO POSTO 12 X 36 = 2 Bombeiros</t>
  </si>
  <si>
    <t xml:space="preserve">VALOR TOTAL DO POSTO 12 X 36 = 2 Bombeiros </t>
  </si>
  <si>
    <t>Postos</t>
  </si>
  <si>
    <r>
      <rPr>
        <b/>
        <sz val="10"/>
        <rFont val="Arial"/>
        <family val="2"/>
      </rPr>
      <t>Bombeiro Civil Líder Diurno</t>
    </r>
    <r>
      <rPr>
        <sz val="10"/>
        <rFont val="Arial"/>
        <family val="2"/>
      </rPr>
      <t xml:space="preserve">                                            Escala 12 x 36 horas                               7h às 19h</t>
    </r>
  </si>
  <si>
    <r>
      <rPr>
        <b/>
        <sz val="10"/>
        <rFont val="Arial"/>
        <family val="2"/>
      </rPr>
      <t xml:space="preserve">Bombeiro Civil Diurno  </t>
    </r>
    <r>
      <rPr>
        <sz val="10"/>
        <rFont val="Arial"/>
        <family val="2"/>
      </rPr>
      <t xml:space="preserve">                               Escala 12 x 36 horas                                  07h às 19h</t>
    </r>
  </si>
  <si>
    <r>
      <rPr>
        <b/>
        <sz val="10"/>
        <rFont val="Arial"/>
        <family val="2"/>
      </rPr>
      <t>Bombeiro Civil Noturno</t>
    </r>
    <r>
      <rPr>
        <sz val="10"/>
        <rFont val="Arial"/>
        <family val="2"/>
      </rPr>
      <t xml:space="preserve">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</si>
  <si>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Líder Noturno</t>
    </r>
    <r>
      <rPr>
        <sz val="10"/>
        <rFont val="Arial"/>
        <family val="2"/>
      </rPr>
      <t xml:space="preserve"> 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</si>
  <si>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Diurno</t>
    </r>
    <r>
      <rPr>
        <sz val="10"/>
        <rFont val="Arial"/>
        <family val="2"/>
      </rPr>
      <t xml:space="preserve">                                 Escala 12 x 36 horas                                  07h às 19h</t>
    </r>
  </si>
  <si>
    <t>VALOR TOTAL MENSAL POR FUNCIONÁRIO</t>
  </si>
  <si>
    <t>RESUMO DOS VALORES POR FUNCIONÁRIO</t>
  </si>
  <si>
    <t>VALOR DO UNIFORME POR MÊS/PROFISSIONAL</t>
  </si>
  <si>
    <t>MAGAZINE LUIZA</t>
  </si>
  <si>
    <t>LOJAS AMERICANAS</t>
  </si>
  <si>
    <t>ASA ARTIGOS MILITARES</t>
  </si>
  <si>
    <t>Unidade</t>
  </si>
  <si>
    <t>Bombacha Elástico</t>
  </si>
  <si>
    <t>CASAS BAHIA</t>
  </si>
  <si>
    <t>BOTA PARANDÁ</t>
  </si>
  <si>
    <t>Par</t>
  </si>
  <si>
    <t>Coturno - Cabedal em couro, dublado com tecido em poliéster, espessura de 2mm</t>
  </si>
  <si>
    <t>AMAZON</t>
  </si>
  <si>
    <t>CARREFOUR</t>
  </si>
  <si>
    <t>PÉ RELAX</t>
  </si>
  <si>
    <t>Meia de algodão</t>
  </si>
  <si>
    <t>MIRANTE</t>
  </si>
  <si>
    <t>CAMISETA BÁSICA</t>
  </si>
  <si>
    <t>EMPÓRIO CAMISETAS</t>
  </si>
  <si>
    <t>Camisa de algodão</t>
  </si>
  <si>
    <t>COURO ART BRASIL</t>
  </si>
  <si>
    <t>JULIO ALMEIDA</t>
  </si>
  <si>
    <t>Cinto - Confeccionado 
em poliéster</t>
  </si>
  <si>
    <t>TOCA MILITAR ARTIGOS</t>
  </si>
  <si>
    <t>CABO DE GUERRA</t>
  </si>
  <si>
    <t>Gandola - Tecido “Rip-Stop”
 padrão estipulado pelo CBMER</t>
  </si>
  <si>
    <t>-</t>
  </si>
  <si>
    <t>Calça - Tecido “Rip-Stop” 
padrão estipulado pelo CBMER</t>
  </si>
  <si>
    <t>CONSUMO</t>
  </si>
  <si>
    <t>MÉDIA</t>
  </si>
  <si>
    <t>VALOR 
QUANTIDADE 
TR</t>
  </si>
  <si>
    <t>VALOR INTEIRO</t>
  </si>
  <si>
    <t>FORNECEDOR</t>
  </si>
  <si>
    <t>UNIDADE DE 
MEDIDA</t>
  </si>
  <si>
    <t>UNIFORMES</t>
  </si>
  <si>
    <t>Tabela 4 - CONJUNTO COMPLETO DO VESTUÁRIO (UNIFORME)</t>
  </si>
  <si>
    <t>VALOR TOTAL POR MÊS POR FUNCIONÁRIO</t>
  </si>
  <si>
    <t>EPSON</t>
  </si>
  <si>
    <t>unidade</t>
  </si>
  <si>
    <t>Impressora</t>
  </si>
  <si>
    <t>FAST</t>
  </si>
  <si>
    <t>Computador completo ou Notebook 
para encaminhamento 
de mensagens.</t>
  </si>
  <si>
    <t>SHOPPING MARÍTIMO</t>
  </si>
  <si>
    <t>Futura Topografia</t>
  </si>
  <si>
    <t>Rádio Transceptor tipo 
walk talkie com bateria 
e carregador</t>
  </si>
  <si>
    <t>RIO EPI</t>
  </si>
  <si>
    <t>SAMBAG NAUTICA</t>
  </si>
  <si>
    <t>LOJA DO BARCO</t>
  </si>
  <si>
    <t>Conjunto</t>
  </si>
  <si>
    <t>Equipamento autônomo de 
respiração
 (máscara/respirador, cilindro e alça).</t>
  </si>
  <si>
    <t>DIMENSIONAL</t>
  </si>
  <si>
    <t>VIA NET COMPRAS</t>
  </si>
  <si>
    <t>Capacete em termoplástico 
de bombeiro</t>
  </si>
  <si>
    <t>SUPER EPI</t>
  </si>
  <si>
    <t>NET SUPRIMENTOS</t>
  </si>
  <si>
    <t>Capuz balaclava</t>
  </si>
  <si>
    <t>SOS SUL</t>
  </si>
  <si>
    <t>MABORE</t>
  </si>
  <si>
    <t>Luva de aproximação</t>
  </si>
  <si>
    <t>MULT VARIEDADES</t>
  </si>
  <si>
    <t>Roupa de aproximação 
(calça e capa/jaqueta)</t>
  </si>
  <si>
    <t>HAVE INN</t>
  </si>
  <si>
    <t>Bota de aproximação (segurança) 
para bombeiros</t>
  </si>
  <si>
    <t>C&amp;C</t>
  </si>
  <si>
    <t>LOJA DO MECÃNICO</t>
  </si>
  <si>
    <t>OBRAMAX</t>
  </si>
  <si>
    <t>Tesoura para corte de metal 
(chapa) com bico reto 10’’</t>
  </si>
  <si>
    <t>LUITEX FERRAMENTAS</t>
  </si>
  <si>
    <t>Ponteiro sextavado 10 mm</t>
  </si>
  <si>
    <t>AMOEDO</t>
  </si>
  <si>
    <t>FERRAMENTAS KENNEDY</t>
  </si>
  <si>
    <t>Talhadeira sextavada 
10 mm</t>
  </si>
  <si>
    <t>CASA DO SOLDADOR</t>
  </si>
  <si>
    <t>OCEANO B2B</t>
  </si>
  <si>
    <t>Protetor auricular
 tipo concha</t>
  </si>
  <si>
    <t>ZIG FERRAMENTAS</t>
  </si>
  <si>
    <t>ANT FERRAMENTAS</t>
  </si>
  <si>
    <t>Pé-de-cabra 60 cm (3/4”)</t>
  </si>
  <si>
    <t>PAPELEX</t>
  </si>
  <si>
    <t>Óculos transparente de
 proteção contra partículas</t>
  </si>
  <si>
    <t>PONTO</t>
  </si>
  <si>
    <t>Megafone</t>
  </si>
  <si>
    <t>LEROY MERLIN</t>
  </si>
  <si>
    <t>CASA DOS PARAFUSOS</t>
  </si>
  <si>
    <t>Máscara semi-facial (respirador)
 de proteção descartável PFF2</t>
  </si>
  <si>
    <t>DUTRA MÁQUINAS</t>
  </si>
  <si>
    <t>Marreta</t>
  </si>
  <si>
    <t>OBRA E LAR CONSTRUÇÃO</t>
  </si>
  <si>
    <t>Martelo</t>
  </si>
  <si>
    <t>ATACADÃO DO EPI</t>
  </si>
  <si>
    <t>Luvas de borracha
 (proteção elétrica) – classe 00 – Tamanho médio 
ou tamanho 10</t>
  </si>
  <si>
    <t>SUPER PRO ATACADO</t>
  </si>
  <si>
    <t>Lanterna de mão tipo farolete recarregável ou
 com pilhas recarregáveis</t>
  </si>
  <si>
    <t>Tesourão isolado 18”</t>
  </si>
  <si>
    <t>911 EMERGÊNCIA</t>
  </si>
  <si>
    <t>BOMBEIROS.COM</t>
  </si>
  <si>
    <t>Gancho crock</t>
  </si>
  <si>
    <t>CS FERRAMENTAS</t>
  </si>
  <si>
    <t>Rolo</t>
  </si>
  <si>
    <t>Fita zebrada para 
isolamento de área</t>
  </si>
  <si>
    <t>MULTISEG</t>
  </si>
  <si>
    <t>AEROTEX</t>
  </si>
  <si>
    <t>CENTER CHAMAS</t>
  </si>
  <si>
    <t>Divisor (derivante) com
 entrada de 2½ por duas saídas de 1½, tipo engate rápido em bronze ou similar.</t>
  </si>
  <si>
    <t>FIO CAMP</t>
  </si>
  <si>
    <t>MEGA THOR</t>
  </si>
  <si>
    <t>Chave de mangueira
storz dupla 2½ X 1½ 
em latão ou similar</t>
  </si>
  <si>
    <t>CASA E VÍDEO</t>
  </si>
  <si>
    <t>Arco de serra</t>
  </si>
  <si>
    <t>PALÁCIO DAS FERRAMENTAS</t>
  </si>
  <si>
    <t>Alicate de pressão
 Tamanho 10"</t>
  </si>
  <si>
    <t>Alicate universal 
Tamanho 8"</t>
  </si>
  <si>
    <t>CV DISTRIBUIDORA</t>
  </si>
  <si>
    <t>Alicate de corte 
Tamanho 6"</t>
  </si>
  <si>
    <t>TELHA NORTE</t>
  </si>
  <si>
    <t>Alicate bico chato 
Tamanho 6''</t>
  </si>
  <si>
    <t>CICAMPO</t>
  </si>
  <si>
    <t>Alavanca ponta e 
pá curva 1” X 1,5 m</t>
  </si>
  <si>
    <t>VALOR POR FUNCIONÁRIO</t>
  </si>
  <si>
    <t>MENSAL</t>
  </si>
  <si>
    <t>VALOR DEPRECIÁVEL ANUAL</t>
  </si>
  <si>
    <t>VALOR POR 60 MESES</t>
  </si>
  <si>
    <t>VALOR QUANTIDADE TR</t>
  </si>
  <si>
    <t>MATERIAL</t>
  </si>
  <si>
    <t>CÁLCULO DA DEPRECIAÇÃO - vida útil 5 anos</t>
  </si>
  <si>
    <t>Tabela 3 - MATERIAL DE SEGURANÇA (RESGATE, SALVAMENTO E ACESSÓRIOS)</t>
  </si>
  <si>
    <t>MEDAXO</t>
  </si>
  <si>
    <t>FIBRAMED</t>
  </si>
  <si>
    <t>DROGARIA PACHECO</t>
  </si>
  <si>
    <t>Mochila para primeiros socorros 
(bolsa de resgate)</t>
  </si>
  <si>
    <t>SHOPPING PRO SAÚDE</t>
  </si>
  <si>
    <t>HMC RESGATE</t>
  </si>
  <si>
    <t>Máscara de ressuscitação para 
ventilação artificial tipo pocket</t>
  </si>
  <si>
    <t>DERMO MED</t>
  </si>
  <si>
    <t>BR CIRÚRGICA</t>
  </si>
  <si>
    <t>DROGARIA RAIA</t>
  </si>
  <si>
    <t>Cadeira de rodas em aço carbono,
 encosto em nylon e dobrável 
e com pneus maciços.</t>
  </si>
  <si>
    <t>FIBRA CIRÚRGICA</t>
  </si>
  <si>
    <t>DORMED HOSPITALAR</t>
  </si>
  <si>
    <t>ALTHIS</t>
  </si>
  <si>
    <t>Cortador de anel</t>
  </si>
  <si>
    <t>GENERALMED</t>
  </si>
  <si>
    <t>CF CARE</t>
  </si>
  <si>
    <t>Prancha rígida com imobilizador de cabeça impermeável revestido em espuma.</t>
  </si>
  <si>
    <t>DENTAL E CIA</t>
  </si>
  <si>
    <t>Tesouras - ponta reta 12 cm</t>
  </si>
  <si>
    <t>CONSTAMED</t>
  </si>
  <si>
    <t>MEDCOM RIO</t>
  </si>
  <si>
    <t>Tesoura - ponta romba para bandagens 18 cm</t>
  </si>
  <si>
    <t>BIO INFINITY</t>
  </si>
  <si>
    <t>Ressuscitador manual (ambu)</t>
  </si>
  <si>
    <t>MEDBIT</t>
  </si>
  <si>
    <t>MAGAZINE MÉDICA</t>
  </si>
  <si>
    <t>Desfibrilador externo automático</t>
  </si>
  <si>
    <t>Tabela 2 - KIT DE PRIMEIROS SOCORROS (EQUIPAMENTOS)</t>
  </si>
  <si>
    <t>VALOR MENSAL POR FUNCIONÁRIO</t>
  </si>
  <si>
    <t>QUANTIDADE DE FUNCIONÁRIOS</t>
  </si>
  <si>
    <t>VALOR MENSAL TOTAL</t>
  </si>
  <si>
    <t>UTILIDADES CLÍNICAS</t>
  </si>
  <si>
    <t>Frasco</t>
  </si>
  <si>
    <t>Tintura de iodo ou polvidine tópico, 
100 ml</t>
  </si>
  <si>
    <t>Tala de imobilização moldável, aramada e coberta por EVA; pode ser utilizada juntamente de fita crepe, bandage e gaze; não necessita de água quente ou vapor para aplicação. Tam. "M" (63 x 9 cm)</t>
  </si>
  <si>
    <t>CENTERCOR</t>
  </si>
  <si>
    <t>Tala de imobilização moldável, aramada e coberta por EVA; pode ser utilizada juntamente de fita crepe, bandage e gaze; não necessita de águaquente ou vapor para aplicação. Tam. "P" (53 x 8 cm)</t>
  </si>
  <si>
    <t>ULTRAFARMA</t>
  </si>
  <si>
    <t>FARMALIFE</t>
  </si>
  <si>
    <t>DROGASIL</t>
  </si>
  <si>
    <t>Soro fisiológico (500 ml)</t>
  </si>
  <si>
    <t>Fita microporosa 25 mm x 10 m.</t>
  </si>
  <si>
    <t>Esparadrapo impermeável 25 mm x 3 m, impermeável, composto por fita de tecido 100% algodão de alta aderência e resistência.</t>
  </si>
  <si>
    <t>DENTAL SPEED</t>
  </si>
  <si>
    <t>Caixa</t>
  </si>
  <si>
    <t>Curativo descartável autoadesivo; tamanho aproximado: mín. 4 x 4cm máx. 6 x 6cm, impermeável, descartável, feito de tecido elástico e adesivo hipoalergênico
medicinal, com almofada de ferida.</t>
  </si>
  <si>
    <t>DENTAL CREMER</t>
  </si>
  <si>
    <t>Pacote com
10 Unid.</t>
  </si>
  <si>
    <t>Compressas de gaze estéril 9 fios, 
tamanho 7,5 x 7,5 cm.</t>
  </si>
  <si>
    <t>CIRÚRGICA SINETE</t>
  </si>
  <si>
    <t>Colar cervical regulável, sem apoio, tamanho G (Alt: 10 cm; Compr.: 58 cm)</t>
  </si>
  <si>
    <t>MEDCORSI</t>
  </si>
  <si>
    <t>Colar cervical regulável, sem apoio, tamanho M (Alt: 9 cm; Compr.: 50 cm)</t>
  </si>
  <si>
    <t>Colar cervical regulável, sem apoio, tamanho P (Alt: 8 cm; Compr.: 42 cm)</t>
  </si>
  <si>
    <t>Bandagens triangulares em algodão cru, tamanho "G" (1,40 x 1,40 x 2,00)</t>
  </si>
  <si>
    <t>DROGARIA MEDAXO</t>
  </si>
  <si>
    <t>Bandagens triangulares em algodão cru,
 tamanho "M" (1,00 x 1,00 x 1,40)</t>
  </si>
  <si>
    <t>Bandagens triangulares em algodão cru,
 tamanho "P" (0,70 x 0,70 x 1,00)</t>
  </si>
  <si>
    <t>CLINIFLEX</t>
  </si>
  <si>
    <t>Ataduras de crepe 13 fios; 
larg.: 30 cm e compr.: 1,8 metros</t>
  </si>
  <si>
    <t>Ataduras de crepe 13 fios;
 larg.: 25 cm e compr.: 1,8 metros</t>
  </si>
  <si>
    <t>Ataduras de crepe 13 fios; 
larg.: 15 cm e compr.: 1,8 metros</t>
  </si>
  <si>
    <t>Ataduras de crepe 13 fios;
 larg.: 10 cm e compr.: 1,8 metros</t>
  </si>
  <si>
    <t>DROGARIA N. ESPERANÇA</t>
  </si>
  <si>
    <t>DROGALIDER</t>
  </si>
  <si>
    <t>Frasco com
 50 ml</t>
  </si>
  <si>
    <t>Antisséptico spray (50 ml)</t>
  </si>
  <si>
    <t>Pacote com
 100 gr</t>
  </si>
  <si>
    <t>Algodão hidrófilo (bolinha)</t>
  </si>
  <si>
    <t>Frasco de
 100 ml</t>
  </si>
  <si>
    <t>Água oxigenada 10 volumes</t>
  </si>
  <si>
    <t>RIO CLARENSE</t>
  </si>
  <si>
    <t>Caixa
100 unid.</t>
  </si>
  <si>
    <t>Luvas de procedimento látex
 tamanho "G"</t>
  </si>
  <si>
    <t>SUPRAMED</t>
  </si>
  <si>
    <t>Caixa
50 unid.</t>
  </si>
  <si>
    <t>Máscara descartável para uso diário</t>
  </si>
  <si>
    <t>GIMBA</t>
  </si>
  <si>
    <t>Frasco
 1 litro</t>
  </si>
  <si>
    <t>Álcool Gel 70% para 
higienização das mãos</t>
  </si>
  <si>
    <t>CASA SACO DE LIXO</t>
  </si>
  <si>
    <t>Álcool para limpeza</t>
  </si>
  <si>
    <t>VALOR MENSAL</t>
  </si>
  <si>
    <t>Tabela 1 - KIT (CONJUNTO) DE PRIMEIROS SOCORROS</t>
  </si>
  <si>
    <t>Materiais</t>
  </si>
  <si>
    <t>Equipamentos</t>
  </si>
  <si>
    <t>Substituto na Cobertura de Férias</t>
  </si>
  <si>
    <t>Módulo 3 – Provisão para Rescisão</t>
  </si>
  <si>
    <t>ITEM 1 - PRESTAÇÃO DO SERVIÇO DE PREVENÇÃO E COMBATE A INCÊNDIO E ATENDIMENTO DE EMERGÊNCIAS SETORIAIS POR MEIO DE BRIGADA DE INCÊNDIO</t>
  </si>
  <si>
    <t>RESUMO DO ITEM 1</t>
  </si>
  <si>
    <t>ITEM 2 - SERVIÇO DE TREINAMENTO DE BRIGADA VOLUNTÁRIA DE INCÊNDIO (BVI)</t>
  </si>
  <si>
    <r>
      <rPr>
        <b/>
        <u/>
        <sz val="11.5"/>
        <rFont val="Calibri"/>
        <family val="2"/>
        <scheme val="minor"/>
      </rPr>
      <t>DATA BASE</t>
    </r>
    <r>
      <rPr>
        <b/>
        <sz val="11.5"/>
        <rFont val="Calibri"/>
        <family val="2"/>
        <scheme val="minor"/>
      </rPr>
      <t xml:space="preserve"> </t>
    </r>
    <r>
      <rPr>
        <b/>
        <u/>
        <sz val="11.5"/>
        <rFont val="Calibri"/>
        <family val="2"/>
        <scheme val="minor"/>
      </rPr>
      <t>OUTUBRO de 2023</t>
    </r>
    <r>
      <rPr>
        <b/>
        <sz val="11.5"/>
        <rFont val="Calibri"/>
        <family val="2"/>
        <scheme val="minor"/>
      </rPr>
      <t>.</t>
    </r>
  </si>
  <si>
    <r>
      <rPr>
        <b/>
        <sz val="11.5"/>
        <rFont val="Calibri"/>
        <family val="2"/>
        <scheme val="minor"/>
      </rPr>
      <t>Elaborado por: Joseph Santos de Castro
ID: 44248199</t>
    </r>
  </si>
  <si>
    <t>16 (dezesseis) horas para cada turma.</t>
  </si>
  <si>
    <t>Curso de formação</t>
  </si>
  <si>
    <r>
      <rPr>
        <sz val="11.5"/>
        <rFont val="Calibri"/>
        <family val="2"/>
        <scheme val="minor"/>
      </rPr>
      <t>2 (duas) turmas de 20 (vinte) alunos
cada uma.</t>
    </r>
  </si>
  <si>
    <t>2º ano de contrato</t>
  </si>
  <si>
    <t>1º ano de contrato</t>
  </si>
  <si>
    <t>Duração do curso</t>
  </si>
  <si>
    <t>MEDIANA DOS PREÇOS UNITÁRIOS</t>
  </si>
  <si>
    <t>MÉDIA DOS PREÇOS UNITÁRIOS</t>
  </si>
  <si>
    <t>PLANILHA DE CUSTOS PARA O CURSO DE BVI</t>
  </si>
  <si>
    <t>1º ano de Contrato</t>
  </si>
  <si>
    <t>2º ano de Contrato</t>
  </si>
  <si>
    <t>Duração do Curso</t>
  </si>
  <si>
    <t>2  turmas de 20  alunos cada uma</t>
  </si>
  <si>
    <t>2 turmas de 20 alunos cada uma</t>
  </si>
  <si>
    <t>16 horas para cada turma</t>
  </si>
  <si>
    <t xml:space="preserve">Valor Total Anual          </t>
  </si>
  <si>
    <t>RESUMO DO ITEM 2</t>
  </si>
  <si>
    <t>G4S VANGUARDA
CNPJ: 47.190.129/0001-73</t>
  </si>
  <si>
    <t xml:space="preserve">LE FUMEE
CNPJ: 19.110.083/0001-08 </t>
  </si>
  <si>
    <t xml:space="preserve">Prudência Engenharia CNPJ:10.280.730/0001-47 </t>
  </si>
  <si>
    <t>BETA X FIRE
CNPJ: 49.601.853/0001-78</t>
  </si>
  <si>
    <t>SERVIÇO DE TREINAMENTO DE BRIGADA VOLUNTÁRIA DE INCÊNDIO (BVI)</t>
  </si>
  <si>
    <t>24 meses</t>
  </si>
  <si>
    <t>VALOR TOTAL DE UNIFORME PARA 24 MESES</t>
  </si>
  <si>
    <t>Total</t>
  </si>
  <si>
    <t>VALOR TOTAL PARA 24 MESES</t>
  </si>
  <si>
    <t>VALOR DO 1º ANO</t>
  </si>
  <si>
    <t>VALOR DO 2º ANO</t>
  </si>
  <si>
    <t>VALORES UNITÁRIOS PROPOSTOS PELOS FORNECEDORES - EM REAIS</t>
  </si>
  <si>
    <t>QUANTIDADE TOTAL POR FUNCIONÁRIO</t>
  </si>
  <si>
    <t>QUANTIDADE TOTAL PARA O EDIFÍCIO-SEDE
 (24 meses)</t>
  </si>
  <si>
    <t>QUANTIDADE TOTAL PARA O
 CENTRO CULTURAL PGE-RJ 
(24 meses)</t>
  </si>
  <si>
    <t>QUANTIDADE TOTAL (24 meses)</t>
  </si>
  <si>
    <t>VALOR TOTAL DO ITEM 1 + ITEM 2</t>
  </si>
  <si>
    <t>2º ano de Contrato - Serviço de Treinamento de BVI</t>
  </si>
  <si>
    <t>1º ano de Contrato - Serviço de Treinamento de BVI</t>
  </si>
  <si>
    <t>VALOR TOTAL PARA 24 MESES DO ITEM 1</t>
  </si>
  <si>
    <t>Final do Contrato - 26/04/2026</t>
  </si>
  <si>
    <t>abr/26 - 26 dias</t>
  </si>
  <si>
    <t>abr/24 - 4 dias</t>
  </si>
  <si>
    <t>Observações</t>
  </si>
  <si>
    <t>Valor Mensal</t>
  </si>
  <si>
    <t>Competência</t>
  </si>
  <si>
    <t>QUADRO RESUMO DA PRESTAÇÃO DE SERVIÇO DE BRIGADA DE INCÊNDIO</t>
  </si>
  <si>
    <t>Início do Contrato apenas com os postos do Edifício Sede - 27/04/2024</t>
  </si>
  <si>
    <t>Apenas postos do Edifício Sede ativados</t>
  </si>
  <si>
    <t>Sede + Ativação dos Postos do Centro Cultural da PGE em 01/06/2024</t>
  </si>
  <si>
    <t>Edifício Sede + Centro Cultural da PGE</t>
  </si>
  <si>
    <t>Bombeiro Civil - Noturno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</si>
</sst>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  <numFmt numFmtId="173" formatCode="0.00000000"/>
    <numFmt numFmtId="174" formatCode="&quot;R$&quot;#,##0.00"/>
    <numFmt numFmtId="175" formatCode="_-[$R$-416]* #,##0.00_-;\-[$R$-416]* #,##0.00_-;_-[$R$-416]* &quot;-&quot;??_-;_-@_-"/>
    <numFmt numFmtId="176" formatCode="&quot;R$&quot;\ #,##0.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.5"/>
      <color rgb="FF000000"/>
      <name val="Calibri"/>
      <family val="2"/>
      <scheme val="minor"/>
    </font>
    <font>
      <b/>
      <u/>
      <sz val="11.5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E94"/>
        <bgColor indexed="64"/>
      </patternFill>
    </fill>
    <fill>
      <patternFill patternType="solid">
        <fgColor rgb="FFFFD866"/>
      </patternFill>
    </fill>
    <fill>
      <patternFill patternType="solid">
        <fgColor rgb="FFBCD6ED"/>
      </patternFill>
    </fill>
    <fill>
      <patternFill patternType="solid">
        <fgColor rgb="FFA8CF8E"/>
      </patternFill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rgb="FFC6DFB3"/>
      </patternFill>
    </fill>
  </fills>
  <borders count="10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</borders>
  <cellStyleXfs count="73">
    <xf numFmtId="0" fontId="0" fillId="0" borderId="0"/>
    <xf numFmtId="168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" fillId="0" borderId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13" fillId="0" borderId="0"/>
    <xf numFmtId="0" fontId="28" fillId="0" borderId="0"/>
    <xf numFmtId="0" fontId="6" fillId="0" borderId="0"/>
    <xf numFmtId="0" fontId="2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ill="0" applyBorder="0" applyAlignment="0" applyProtection="0"/>
    <xf numFmtId="0" fontId="6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6" fillId="0" borderId="0" applyFill="0" applyBorder="0" applyAlignment="0" applyProtection="0"/>
    <xf numFmtId="166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43" fontId="2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71" fontId="5" fillId="0" borderId="0" applyFill="0" applyBorder="0" applyAlignment="0" applyProtection="0"/>
  </cellStyleXfs>
  <cellXfs count="530">
    <xf numFmtId="0" fontId="0" fillId="0" borderId="0" xfId="0"/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3" xfId="15" applyFont="1" applyFill="1" applyBorder="1" applyAlignment="1">
      <alignment horizontal="left" vertical="center" wrapText="1"/>
    </xf>
    <xf numFmtId="10" fontId="18" fillId="3" borderId="2" xfId="36" applyNumberFormat="1" applyFont="1" applyFill="1" applyBorder="1" applyAlignment="1">
      <alignment horizontal="center" vertical="center" wrapText="1"/>
    </xf>
    <xf numFmtId="10" fontId="17" fillId="2" borderId="2" xfId="36" applyNumberFormat="1" applyFont="1" applyFill="1" applyBorder="1" applyAlignment="1">
      <alignment horizontal="center" vertical="center" wrapText="1"/>
    </xf>
    <xf numFmtId="165" fontId="17" fillId="2" borderId="2" xfId="15" applyFont="1" applyFill="1" applyBorder="1" applyAlignment="1">
      <alignment horizontal="left" vertical="center" wrapText="1"/>
    </xf>
    <xf numFmtId="165" fontId="18" fillId="2" borderId="2" xfId="15" applyFont="1" applyFill="1" applyBorder="1" applyAlignment="1">
      <alignment horizontal="left" vertical="center" wrapText="1"/>
    </xf>
    <xf numFmtId="166" fontId="17" fillId="2" borderId="0" xfId="0" applyNumberFormat="1" applyFont="1" applyFill="1" applyAlignment="1">
      <alignment horizontal="center" vertical="top"/>
    </xf>
    <xf numFmtId="0" fontId="17" fillId="2" borderId="2" xfId="0" applyFont="1" applyFill="1" applyBorder="1" applyAlignment="1">
      <alignment horizontal="center" vertical="center"/>
    </xf>
    <xf numFmtId="10" fontId="18" fillId="2" borderId="2" xfId="36" applyNumberFormat="1" applyFont="1" applyFill="1" applyBorder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10" fontId="18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10" fontId="17" fillId="2" borderId="2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top"/>
    </xf>
    <xf numFmtId="49" fontId="18" fillId="3" borderId="0" xfId="0" applyNumberFormat="1" applyFont="1" applyFill="1" applyAlignment="1">
      <alignment horizontal="center" vertical="center" wrapText="1"/>
    </xf>
    <xf numFmtId="10" fontId="18" fillId="3" borderId="0" xfId="36" applyNumberFormat="1" applyFont="1" applyFill="1" applyBorder="1" applyAlignment="1">
      <alignment horizontal="center" vertical="center" wrapText="1"/>
    </xf>
    <xf numFmtId="166" fontId="18" fillId="2" borderId="0" xfId="51" applyFont="1" applyFill="1" applyBorder="1" applyAlignment="1">
      <alignment horizontal="center"/>
    </xf>
    <xf numFmtId="0" fontId="19" fillId="2" borderId="0" xfId="0" applyFont="1" applyFill="1" applyAlignment="1">
      <alignment horizontal="center" vertical="top"/>
    </xf>
    <xf numFmtId="0" fontId="19" fillId="2" borderId="0" xfId="0" applyFont="1" applyFill="1" applyAlignment="1">
      <alignment horizontal="center" vertical="center" wrapText="1"/>
    </xf>
    <xf numFmtId="10" fontId="17" fillId="5" borderId="2" xfId="36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5" fontId="17" fillId="0" borderId="2" xfId="15" applyFont="1" applyFill="1" applyBorder="1" applyAlignment="1">
      <alignment horizontal="left" vertical="center" wrapText="1"/>
    </xf>
    <xf numFmtId="165" fontId="18" fillId="6" borderId="2" xfId="15" applyFont="1" applyFill="1" applyBorder="1" applyAlignment="1">
      <alignment horizontal="left" vertical="center" wrapText="1"/>
    </xf>
    <xf numFmtId="165" fontId="17" fillId="0" borderId="3" xfId="15" applyFont="1" applyFill="1" applyBorder="1" applyAlignment="1">
      <alignment horizontal="left" vertical="center" wrapText="1"/>
    </xf>
    <xf numFmtId="165" fontId="18" fillId="6" borderId="3" xfId="15" applyFont="1" applyFill="1" applyBorder="1" applyAlignment="1">
      <alignment horizontal="left" vertical="center" wrapText="1"/>
    </xf>
    <xf numFmtId="10" fontId="18" fillId="6" borderId="2" xfId="36" applyNumberFormat="1" applyFont="1" applyFill="1" applyBorder="1" applyAlignment="1">
      <alignment horizontal="center" vertical="center" wrapText="1"/>
    </xf>
    <xf numFmtId="10" fontId="18" fillId="6" borderId="2" xfId="0" applyNumberFormat="1" applyFont="1" applyFill="1" applyBorder="1" applyAlignment="1">
      <alignment horizontal="center" vertical="center" wrapText="1"/>
    </xf>
    <xf numFmtId="165" fontId="18" fillId="7" borderId="2" xfId="15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10" fontId="18" fillId="0" borderId="0" xfId="3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43" fontId="17" fillId="2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 wrapText="1"/>
    </xf>
    <xf numFmtId="165" fontId="18" fillId="6" borderId="0" xfId="15" applyFont="1" applyFill="1" applyBorder="1" applyAlignment="1">
      <alignment horizontal="left" vertical="center" wrapText="1"/>
    </xf>
    <xf numFmtId="165" fontId="17" fillId="2" borderId="0" xfId="15" applyFont="1" applyFill="1" applyBorder="1" applyAlignment="1">
      <alignment horizontal="left" vertical="center" wrapText="1"/>
    </xf>
    <xf numFmtId="169" fontId="17" fillId="2" borderId="2" xfId="36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center" wrapText="1"/>
    </xf>
    <xf numFmtId="165" fontId="17" fillId="5" borderId="3" xfId="15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/>
    </xf>
    <xf numFmtId="10" fontId="17" fillId="2" borderId="10" xfId="36" applyNumberFormat="1" applyFont="1" applyFill="1" applyBorder="1" applyAlignment="1">
      <alignment horizontal="center" vertical="center" wrapText="1"/>
    </xf>
    <xf numFmtId="165" fontId="17" fillId="2" borderId="10" xfId="15" applyFont="1" applyFill="1" applyBorder="1" applyAlignment="1">
      <alignment horizontal="left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10" fontId="18" fillId="6" borderId="12" xfId="36" applyNumberFormat="1" applyFont="1" applyFill="1" applyBorder="1" applyAlignment="1">
      <alignment horizontal="center" vertical="center" wrapText="1"/>
    </xf>
    <xf numFmtId="165" fontId="18" fillId="6" borderId="13" xfId="15" applyFont="1" applyFill="1" applyBorder="1" applyAlignment="1">
      <alignment horizontal="left" vertical="center" wrapText="1"/>
    </xf>
    <xf numFmtId="43" fontId="17" fillId="2" borderId="2" xfId="15" applyNumberFormat="1" applyFont="1" applyFill="1" applyBorder="1" applyAlignment="1">
      <alignment horizontal="left" vertical="center" wrapText="1"/>
    </xf>
    <xf numFmtId="165" fontId="17" fillId="2" borderId="2" xfId="5" applyFont="1" applyFill="1" applyBorder="1" applyAlignment="1">
      <alignment horizontal="left" vertical="center" wrapText="1"/>
    </xf>
    <xf numFmtId="173" fontId="17" fillId="2" borderId="0" xfId="0" applyNumberFormat="1" applyFont="1" applyFill="1" applyAlignment="1">
      <alignment horizontal="center" vertical="center" wrapText="1"/>
    </xf>
    <xf numFmtId="169" fontId="17" fillId="5" borderId="2" xfId="36" applyNumberFormat="1" applyFont="1" applyFill="1" applyBorder="1" applyAlignment="1">
      <alignment horizontal="center" vertical="center" wrapText="1"/>
    </xf>
    <xf numFmtId="165" fontId="18" fillId="5" borderId="3" xfId="15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left" vertical="center" wrapText="1"/>
    </xf>
    <xf numFmtId="165" fontId="17" fillId="5" borderId="2" xfId="15" applyFont="1" applyFill="1" applyBorder="1" applyAlignment="1">
      <alignment horizontal="left" vertical="center" wrapText="1"/>
    </xf>
    <xf numFmtId="0" fontId="4" fillId="0" borderId="0" xfId="66"/>
    <xf numFmtId="44" fontId="32" fillId="0" borderId="25" xfId="67" applyFont="1" applyBorder="1"/>
    <xf numFmtId="44" fontId="0" fillId="0" borderId="29" xfId="67" applyFont="1" applyBorder="1"/>
    <xf numFmtId="44" fontId="4" fillId="0" borderId="30" xfId="66" applyNumberFormat="1" applyBorder="1"/>
    <xf numFmtId="44" fontId="4" fillId="0" borderId="29" xfId="66" applyNumberFormat="1" applyBorder="1"/>
    <xf numFmtId="174" fontId="4" fillId="0" borderId="0" xfId="66" applyNumberFormat="1" applyAlignment="1">
      <alignment vertical="center"/>
    </xf>
    <xf numFmtId="0" fontId="4" fillId="0" borderId="4" xfId="66" applyBorder="1" applyAlignment="1">
      <alignment vertical="center"/>
    </xf>
    <xf numFmtId="174" fontId="32" fillId="0" borderId="29" xfId="66" applyNumberFormat="1" applyFont="1" applyBorder="1" applyAlignment="1">
      <alignment horizontal="center" vertical="center"/>
    </xf>
    <xf numFmtId="0" fontId="4" fillId="0" borderId="19" xfId="66" applyBorder="1" applyAlignment="1">
      <alignment vertical="center"/>
    </xf>
    <xf numFmtId="174" fontId="4" fillId="0" borderId="29" xfId="66" applyNumberFormat="1" applyBorder="1" applyAlignment="1">
      <alignment horizontal="center" vertical="center"/>
    </xf>
    <xf numFmtId="0" fontId="4" fillId="0" borderId="4" xfId="66" applyBorder="1"/>
    <xf numFmtId="0" fontId="36" fillId="0" borderId="0" xfId="66" applyFont="1" applyAlignment="1">
      <alignment vertical="center"/>
    </xf>
    <xf numFmtId="0" fontId="36" fillId="0" borderId="4" xfId="66" applyFont="1" applyBorder="1" applyAlignment="1">
      <alignment vertical="center"/>
    </xf>
    <xf numFmtId="44" fontId="36" fillId="0" borderId="29" xfId="66" applyNumberFormat="1" applyFont="1" applyBorder="1" applyAlignment="1">
      <alignment vertical="center"/>
    </xf>
    <xf numFmtId="0" fontId="32" fillId="13" borderId="29" xfId="66" applyFont="1" applyFill="1" applyBorder="1" applyAlignment="1">
      <alignment horizontal="center" vertical="center" wrapText="1"/>
    </xf>
    <xf numFmtId="0" fontId="32" fillId="14" borderId="29" xfId="66" applyFont="1" applyFill="1" applyBorder="1" applyAlignment="1">
      <alignment horizontal="center" vertical="center"/>
    </xf>
    <xf numFmtId="0" fontId="32" fillId="15" borderId="29" xfId="66" applyFont="1" applyFill="1" applyBorder="1" applyAlignment="1">
      <alignment horizontal="center" vertical="center" wrapText="1"/>
    </xf>
    <xf numFmtId="0" fontId="32" fillId="16" borderId="29" xfId="66" applyFont="1" applyFill="1" applyBorder="1" applyAlignment="1">
      <alignment horizontal="center" vertical="center" wrapText="1"/>
    </xf>
    <xf numFmtId="0" fontId="35" fillId="0" borderId="0" xfId="66" applyFont="1" applyAlignment="1">
      <alignment horizontal="center" vertical="center" wrapText="1"/>
    </xf>
    <xf numFmtId="44" fontId="32" fillId="0" borderId="20" xfId="66" applyNumberFormat="1" applyFont="1" applyBorder="1" applyAlignment="1">
      <alignment horizontal="center" vertical="center"/>
    </xf>
    <xf numFmtId="0" fontId="32" fillId="0" borderId="19" xfId="66" applyFont="1" applyBorder="1" applyAlignment="1">
      <alignment horizontal="center" vertical="center"/>
    </xf>
    <xf numFmtId="0" fontId="32" fillId="0" borderId="18" xfId="66" applyFont="1" applyBorder="1" applyAlignment="1">
      <alignment horizontal="center" vertical="center"/>
    </xf>
    <xf numFmtId="0" fontId="4" fillId="5" borderId="0" xfId="66" applyFill="1" applyAlignment="1">
      <alignment horizontal="center"/>
    </xf>
    <xf numFmtId="0" fontId="4" fillId="0" borderId="0" xfId="66" applyAlignment="1">
      <alignment horizontal="center" vertical="center"/>
    </xf>
    <xf numFmtId="174" fontId="33" fillId="0" borderId="0" xfId="66" applyNumberFormat="1" applyFont="1" applyAlignment="1">
      <alignment horizontal="center" vertical="center"/>
    </xf>
    <xf numFmtId="174" fontId="4" fillId="0" borderId="0" xfId="66" applyNumberFormat="1" applyAlignment="1">
      <alignment horizontal="center" vertical="center"/>
    </xf>
    <xf numFmtId="44" fontId="32" fillId="0" borderId="29" xfId="66" applyNumberFormat="1" applyFont="1" applyBorder="1" applyAlignment="1">
      <alignment horizontal="center" vertical="center"/>
    </xf>
    <xf numFmtId="0" fontId="36" fillId="5" borderId="0" xfId="66" applyFont="1" applyFill="1" applyAlignment="1">
      <alignment vertical="center"/>
    </xf>
    <xf numFmtId="0" fontId="36" fillId="5" borderId="4" xfId="66" applyFont="1" applyFill="1" applyBorder="1" applyAlignment="1">
      <alignment vertical="center"/>
    </xf>
    <xf numFmtId="0" fontId="4" fillId="0" borderId="0" xfId="66" applyAlignment="1">
      <alignment vertical="center"/>
    </xf>
    <xf numFmtId="0" fontId="4" fillId="0" borderId="29" xfId="66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0" xfId="0" applyFont="1" applyFill="1" applyAlignment="1">
      <alignment horizontal="center" vertical="center"/>
    </xf>
    <xf numFmtId="0" fontId="35" fillId="17" borderId="66" xfId="0" applyFont="1" applyFill="1" applyBorder="1" applyAlignment="1">
      <alignment horizontal="center" vertical="center" wrapText="1"/>
    </xf>
    <xf numFmtId="0" fontId="35" fillId="17" borderId="29" xfId="0" applyFont="1" applyFill="1" applyBorder="1" applyAlignment="1">
      <alignment horizontal="center" vertical="center" wrapText="1"/>
    </xf>
    <xf numFmtId="0" fontId="35" fillId="17" borderId="26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/>
    </xf>
    <xf numFmtId="174" fontId="34" fillId="11" borderId="43" xfId="66" applyNumberFormat="1" applyFont="1" applyFill="1" applyBorder="1" applyAlignment="1">
      <alignment horizontal="center" vertical="center"/>
    </xf>
    <xf numFmtId="174" fontId="34" fillId="11" borderId="72" xfId="66" applyNumberFormat="1" applyFont="1" applyFill="1" applyBorder="1" applyAlignment="1">
      <alignment horizontal="center" vertical="center"/>
    </xf>
    <xf numFmtId="0" fontId="4" fillId="11" borderId="2" xfId="66" applyFill="1" applyBorder="1" applyAlignment="1">
      <alignment horizontal="center"/>
    </xf>
    <xf numFmtId="174" fontId="34" fillId="11" borderId="2" xfId="66" applyNumberFormat="1" applyFont="1" applyFill="1" applyBorder="1" applyAlignment="1">
      <alignment horizontal="center" vertical="center"/>
    </xf>
    <xf numFmtId="174" fontId="34" fillId="11" borderId="7" xfId="66" applyNumberFormat="1" applyFont="1" applyFill="1" applyBorder="1" applyAlignment="1">
      <alignment horizontal="center" vertical="center"/>
    </xf>
    <xf numFmtId="0" fontId="4" fillId="11" borderId="10" xfId="66" applyFill="1" applyBorder="1" applyAlignment="1">
      <alignment horizontal="center"/>
    </xf>
    <xf numFmtId="174" fontId="34" fillId="11" borderId="10" xfId="66" applyNumberFormat="1" applyFont="1" applyFill="1" applyBorder="1" applyAlignment="1">
      <alignment horizontal="center" vertical="center"/>
    </xf>
    <xf numFmtId="174" fontId="34" fillId="11" borderId="14" xfId="66" applyNumberFormat="1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4" fillId="11" borderId="34" xfId="66" applyNumberFormat="1" applyFill="1" applyBorder="1" applyAlignment="1">
      <alignment horizontal="center" vertical="center"/>
    </xf>
    <xf numFmtId="174" fontId="34" fillId="11" borderId="70" xfId="66" applyNumberFormat="1" applyFont="1" applyFill="1" applyBorder="1" applyAlignment="1">
      <alignment horizontal="center" vertical="center"/>
    </xf>
    <xf numFmtId="174" fontId="4" fillId="11" borderId="71" xfId="66" applyNumberFormat="1" applyFill="1" applyBorder="1" applyAlignment="1">
      <alignment horizontal="center" vertical="center"/>
    </xf>
    <xf numFmtId="174" fontId="34" fillId="11" borderId="34" xfId="66" applyNumberFormat="1" applyFont="1" applyFill="1" applyBorder="1" applyAlignment="1">
      <alignment horizontal="center" vertical="center"/>
    </xf>
    <xf numFmtId="174" fontId="34" fillId="11" borderId="71" xfId="66" applyNumberFormat="1" applyFont="1" applyFill="1" applyBorder="1" applyAlignment="1">
      <alignment horizontal="center" vertical="center"/>
    </xf>
    <xf numFmtId="174" fontId="4" fillId="11" borderId="43" xfId="66" applyNumberFormat="1" applyFill="1" applyBorder="1" applyAlignment="1">
      <alignment horizontal="center" vertical="center"/>
    </xf>
    <xf numFmtId="174" fontId="4" fillId="11" borderId="70" xfId="66" applyNumberFormat="1" applyFill="1" applyBorder="1" applyAlignment="1">
      <alignment horizontal="center" vertical="center"/>
    </xf>
    <xf numFmtId="174" fontId="4" fillId="11" borderId="2" xfId="66" applyNumberFormat="1" applyFill="1" applyBorder="1" applyAlignment="1">
      <alignment horizontal="center" vertical="center"/>
    </xf>
    <xf numFmtId="174" fontId="4" fillId="11" borderId="7" xfId="66" applyNumberFormat="1" applyFill="1" applyBorder="1" applyAlignment="1">
      <alignment horizontal="center" vertical="center"/>
    </xf>
    <xf numFmtId="174" fontId="4" fillId="11" borderId="10" xfId="66" applyNumberFormat="1" applyFill="1" applyBorder="1" applyAlignment="1">
      <alignment horizontal="center" vertical="center"/>
    </xf>
    <xf numFmtId="174" fontId="4" fillId="11" borderId="69" xfId="66" applyNumberForma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0" xfId="66" applyFont="1" applyFill="1" applyAlignment="1">
      <alignment horizontal="center" vertical="center"/>
    </xf>
    <xf numFmtId="0" fontId="35" fillId="17" borderId="66" xfId="66" applyFont="1" applyFill="1" applyBorder="1" applyAlignment="1">
      <alignment horizontal="center" vertical="center" wrapText="1"/>
    </xf>
    <xf numFmtId="0" fontId="35" fillId="17" borderId="29" xfId="66" applyFont="1" applyFill="1" applyBorder="1" applyAlignment="1">
      <alignment horizontal="center" vertical="center" wrapText="1"/>
    </xf>
    <xf numFmtId="0" fontId="35" fillId="18" borderId="31" xfId="66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2" xfId="66" applyFill="1" applyBorder="1" applyAlignment="1">
      <alignment horizontal="center" vertical="center" wrapText="1"/>
    </xf>
    <xf numFmtId="174" fontId="4" fillId="11" borderId="42" xfId="66" applyNumberFormat="1" applyFill="1" applyBorder="1" applyAlignment="1">
      <alignment horizontal="center" vertical="center"/>
    </xf>
    <xf numFmtId="174" fontId="4" fillId="11" borderId="37" xfId="66" applyNumberFormat="1" applyFill="1" applyBorder="1" applyAlignment="1">
      <alignment horizontal="center" vertical="center"/>
    </xf>
    <xf numFmtId="0" fontId="4" fillId="11" borderId="34" xfId="66" applyFill="1" applyBorder="1" applyAlignment="1">
      <alignment horizontal="center"/>
    </xf>
    <xf numFmtId="174" fontId="4" fillId="11" borderId="33" xfId="66" applyNumberForma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/>
    </xf>
    <xf numFmtId="174" fontId="4" fillId="11" borderId="5" xfId="66" applyNumberFormat="1" applyFill="1" applyBorder="1" applyAlignment="1">
      <alignment horizontal="center" vertical="center"/>
    </xf>
    <xf numFmtId="174" fontId="4" fillId="11" borderId="40" xfId="66" applyNumberFormat="1" applyFill="1" applyBorder="1" applyAlignment="1">
      <alignment horizontal="center" vertical="center"/>
    </xf>
    <xf numFmtId="174" fontId="4" fillId="11" borderId="47" xfId="66" applyNumberFormat="1" applyFill="1" applyBorder="1" applyAlignment="1">
      <alignment horizontal="center" vertical="center"/>
    </xf>
    <xf numFmtId="174" fontId="34" fillId="11" borderId="42" xfId="66" applyNumberFormat="1" applyFont="1" applyFill="1" applyBorder="1" applyAlignment="1">
      <alignment horizontal="center" vertical="center"/>
    </xf>
    <xf numFmtId="174" fontId="34" fillId="11" borderId="37" xfId="66" applyNumberFormat="1" applyFont="1" applyFill="1" applyBorder="1" applyAlignment="1">
      <alignment horizontal="center" vertical="center"/>
    </xf>
    <xf numFmtId="174" fontId="34" fillId="11" borderId="5" xfId="66" applyNumberFormat="1" applyFont="1" applyFill="1" applyBorder="1" applyAlignment="1">
      <alignment horizontal="center" vertical="center"/>
    </xf>
    <xf numFmtId="174" fontId="34" fillId="11" borderId="40" xfId="66" applyNumberFormat="1" applyFont="1" applyFill="1" applyBorder="1" applyAlignment="1">
      <alignment horizontal="center" vertical="center"/>
    </xf>
    <xf numFmtId="0" fontId="38" fillId="0" borderId="0" xfId="68" applyFont="1" applyAlignment="1">
      <alignment horizontal="left" vertical="top"/>
    </xf>
    <xf numFmtId="0" fontId="38" fillId="0" borderId="0" xfId="68" applyFont="1" applyAlignment="1">
      <alignment horizontal="center" vertical="top"/>
    </xf>
    <xf numFmtId="0" fontId="38" fillId="0" borderId="0" xfId="68" applyFont="1" applyAlignment="1">
      <alignment horizontal="center" vertical="top" wrapText="1"/>
    </xf>
    <xf numFmtId="0" fontId="41" fillId="22" borderId="87" xfId="68" applyFont="1" applyFill="1" applyBorder="1" applyAlignment="1">
      <alignment horizontal="center" vertical="top" wrapText="1"/>
    </xf>
    <xf numFmtId="0" fontId="38" fillId="22" borderId="87" xfId="68" applyFont="1" applyFill="1" applyBorder="1" applyAlignment="1">
      <alignment horizontal="center" vertical="top" wrapText="1"/>
    </xf>
    <xf numFmtId="0" fontId="40" fillId="22" borderId="87" xfId="68" applyFont="1" applyFill="1" applyBorder="1" applyAlignment="1">
      <alignment horizontal="center" vertical="top" wrapText="1"/>
    </xf>
    <xf numFmtId="0" fontId="41" fillId="23" borderId="87" xfId="68" applyFont="1" applyFill="1" applyBorder="1" applyAlignment="1">
      <alignment horizontal="center" vertical="top" wrapText="1"/>
    </xf>
    <xf numFmtId="0" fontId="38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center" wrapText="1"/>
    </xf>
    <xf numFmtId="0" fontId="40" fillId="24" borderId="87" xfId="68" applyFont="1" applyFill="1" applyBorder="1" applyAlignment="1">
      <alignment horizontal="center" vertical="center" wrapText="1"/>
    </xf>
    <xf numFmtId="4" fontId="41" fillId="21" borderId="87" xfId="68" applyNumberFormat="1" applyFont="1" applyFill="1" applyBorder="1" applyAlignment="1">
      <alignment horizontal="center" vertical="center" wrapText="1"/>
    </xf>
    <xf numFmtId="4" fontId="40" fillId="19" borderId="87" xfId="68" applyNumberFormat="1" applyFont="1" applyFill="1" applyBorder="1" applyAlignment="1">
      <alignment horizontal="center" vertical="center" wrapText="1"/>
    </xf>
    <xf numFmtId="4" fontId="40" fillId="19" borderId="87" xfId="5" applyNumberFormat="1" applyFont="1" applyFill="1" applyBorder="1" applyAlignment="1">
      <alignment horizontal="center" vertical="center" wrapText="1"/>
    </xf>
    <xf numFmtId="44" fontId="43" fillId="0" borderId="31" xfId="67" applyFont="1" applyBorder="1"/>
    <xf numFmtId="0" fontId="5" fillId="0" borderId="0" xfId="69"/>
    <xf numFmtId="0" fontId="5" fillId="0" borderId="0" xfId="69" applyAlignment="1">
      <alignment horizontal="left" vertical="center" wrapText="1"/>
    </xf>
    <xf numFmtId="176" fontId="45" fillId="0" borderId="12" xfId="70" applyNumberFormat="1" applyFont="1" applyBorder="1" applyAlignment="1">
      <alignment horizontal="center"/>
    </xf>
    <xf numFmtId="14" fontId="44" fillId="0" borderId="15" xfId="70" applyNumberFormat="1" applyFont="1" applyBorder="1" applyAlignment="1">
      <alignment horizontal="center"/>
    </xf>
    <xf numFmtId="14" fontId="46" fillId="0" borderId="46" xfId="70" applyNumberFormat="1" applyFont="1" applyBorder="1"/>
    <xf numFmtId="0" fontId="46" fillId="0" borderId="6" xfId="70" applyFont="1" applyBorder="1"/>
    <xf numFmtId="172" fontId="5" fillId="0" borderId="0" xfId="69" applyNumberFormat="1"/>
    <xf numFmtId="172" fontId="5" fillId="0" borderId="0" xfId="69" applyNumberFormat="1" applyAlignment="1">
      <alignment vertical="center"/>
    </xf>
    <xf numFmtId="171" fontId="5" fillId="0" borderId="0" xfId="72" applyFill="1" applyBorder="1" applyAlignment="1" applyProtection="1">
      <alignment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6" xfId="69" applyFont="1" applyBorder="1" applyAlignment="1">
      <alignment horizontal="center" vertical="center" wrapText="1"/>
    </xf>
    <xf numFmtId="39" fontId="24" fillId="0" borderId="19" xfId="72" applyNumberFormat="1" applyFont="1" applyFill="1" applyBorder="1" applyAlignment="1" applyProtection="1">
      <alignment horizontal="center" vertical="center"/>
    </xf>
    <xf numFmtId="0" fontId="5" fillId="0" borderId="101" xfId="69" applyBorder="1" applyAlignment="1">
      <alignment horizontal="left" vertical="center" wrapText="1"/>
    </xf>
    <xf numFmtId="39" fontId="24" fillId="0" borderId="102" xfId="72" applyNumberFormat="1" applyFont="1" applyFill="1" applyBorder="1" applyAlignment="1" applyProtection="1">
      <alignment horizontal="center" vertical="center"/>
    </xf>
    <xf numFmtId="39" fontId="24" fillId="0" borderId="106" xfId="72" applyNumberFormat="1" applyFont="1" applyFill="1" applyBorder="1" applyAlignment="1" applyProtection="1">
      <alignment horizontal="center" vertical="center"/>
    </xf>
    <xf numFmtId="39" fontId="23" fillId="4" borderId="9" xfId="72" applyNumberFormat="1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39" fontId="24" fillId="0" borderId="9" xfId="72" applyNumberFormat="1" applyFont="1" applyFill="1" applyBorder="1" applyAlignment="1" applyProtection="1">
      <alignment horizontal="center" vertical="center"/>
    </xf>
    <xf numFmtId="0" fontId="24" fillId="0" borderId="9" xfId="69" applyFont="1" applyBorder="1" applyAlignment="1">
      <alignment horizontal="center" vertical="center" wrapText="1"/>
    </xf>
    <xf numFmtId="0" fontId="24" fillId="0" borderId="9" xfId="69" applyFont="1" applyBorder="1" applyAlignment="1">
      <alignment horizontal="center" vertical="center"/>
    </xf>
    <xf numFmtId="39" fontId="24" fillId="0" borderId="9" xfId="72" applyNumberFormat="1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wrapText="1"/>
    </xf>
    <xf numFmtId="0" fontId="23" fillId="4" borderId="95" xfId="69" applyFont="1" applyFill="1" applyBorder="1" applyAlignment="1">
      <alignment vertical="center"/>
    </xf>
    <xf numFmtId="39" fontId="24" fillId="0" borderId="90" xfId="69" applyNumberFormat="1" applyFont="1" applyBorder="1" applyAlignment="1">
      <alignment horizontal="center" vertical="center" wrapText="1"/>
    </xf>
    <xf numFmtId="0" fontId="5" fillId="0" borderId="9" xfId="69" applyBorder="1" applyAlignment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/>
    </xf>
    <xf numFmtId="0" fontId="24" fillId="0" borderId="9" xfId="72" applyNumberFormat="1" applyFont="1" applyFill="1" applyBorder="1" applyAlignment="1" applyProtection="1">
      <alignment horizontal="center" vertical="center"/>
    </xf>
    <xf numFmtId="0" fontId="23" fillId="0" borderId="0" xfId="69" applyFont="1" applyAlignment="1">
      <alignment horizontal="left" vertical="justify"/>
    </xf>
    <xf numFmtId="0" fontId="5" fillId="0" borderId="0" xfId="69" applyAlignment="1">
      <alignment horizontal="center" wrapText="1"/>
    </xf>
    <xf numFmtId="49" fontId="47" fillId="0" borderId="38" xfId="70" applyNumberFormat="1" applyFont="1" applyBorder="1" applyAlignment="1">
      <alignment horizontal="center"/>
    </xf>
    <xf numFmtId="176" fontId="47" fillId="0" borderId="2" xfId="70" applyNumberFormat="1" applyFont="1" applyBorder="1"/>
    <xf numFmtId="17" fontId="47" fillId="0" borderId="38" xfId="70" applyNumberFormat="1" applyFont="1" applyBorder="1" applyAlignment="1">
      <alignment horizontal="center"/>
    </xf>
    <xf numFmtId="0" fontId="47" fillId="0" borderId="46" xfId="70" applyFont="1" applyBorder="1" applyAlignment="1">
      <alignment horizontal="center"/>
    </xf>
    <xf numFmtId="176" fontId="47" fillId="0" borderId="10" xfId="70" applyNumberFormat="1" applyFont="1" applyBorder="1"/>
    <xf numFmtId="176" fontId="47" fillId="0" borderId="5" xfId="71" applyNumberFormat="1" applyFont="1" applyBorder="1"/>
    <xf numFmtId="176" fontId="47" fillId="0" borderId="10" xfId="71" applyNumberFormat="1" applyFont="1" applyBorder="1"/>
    <xf numFmtId="0" fontId="31" fillId="0" borderId="95" xfId="69" applyFont="1" applyBorder="1" applyAlignment="1">
      <alignment horizontal="center" vertical="center" wrapText="1"/>
    </xf>
    <xf numFmtId="0" fontId="47" fillId="0" borderId="2" xfId="70" applyFont="1" applyBorder="1" applyAlignment="1">
      <alignment horizontal="left"/>
    </xf>
    <xf numFmtId="0" fontId="47" fillId="0" borderId="37" xfId="70" applyFont="1" applyBorder="1" applyAlignment="1">
      <alignment horizontal="left"/>
    </xf>
    <xf numFmtId="0" fontId="47" fillId="0" borderId="5" xfId="70" applyFont="1" applyBorder="1" applyAlignment="1">
      <alignment horizontal="left"/>
    </xf>
    <xf numFmtId="0" fontId="47" fillId="0" borderId="40" xfId="70" applyFont="1" applyBorder="1" applyAlignment="1">
      <alignment horizontal="left"/>
    </xf>
    <xf numFmtId="0" fontId="47" fillId="0" borderId="10" xfId="70" applyFont="1" applyBorder="1" applyAlignment="1">
      <alignment horizontal="left"/>
    </xf>
    <xf numFmtId="0" fontId="47" fillId="0" borderId="47" xfId="70" applyFont="1" applyBorder="1" applyAlignment="1">
      <alignment horizontal="left"/>
    </xf>
    <xf numFmtId="0" fontId="44" fillId="0" borderId="12" xfId="70" applyFont="1" applyBorder="1" applyAlignment="1">
      <alignment horizontal="center"/>
    </xf>
    <xf numFmtId="0" fontId="44" fillId="0" borderId="13" xfId="70" applyFont="1" applyBorder="1" applyAlignment="1">
      <alignment horizontal="center"/>
    </xf>
    <xf numFmtId="0" fontId="23" fillId="0" borderId="5" xfId="69" applyFont="1" applyBorder="1" applyAlignment="1">
      <alignment horizontal="center" vertical="center" wrapText="1"/>
    </xf>
    <xf numFmtId="0" fontId="23" fillId="0" borderId="40" xfId="69" applyFont="1" applyBorder="1" applyAlignment="1">
      <alignment horizontal="center" vertical="center" wrapText="1"/>
    </xf>
    <xf numFmtId="0" fontId="23" fillId="4" borderId="44" xfId="69" applyFont="1" applyFill="1" applyBorder="1" applyAlignment="1">
      <alignment horizontal="center" vertical="center"/>
    </xf>
    <xf numFmtId="0" fontId="23" fillId="4" borderId="43" xfId="69" applyFont="1" applyFill="1" applyBorder="1" applyAlignment="1">
      <alignment horizontal="center" vertical="center"/>
    </xf>
    <xf numFmtId="0" fontId="23" fillId="4" borderId="42" xfId="69" applyFont="1" applyFill="1" applyBorder="1" applyAlignment="1">
      <alignment horizontal="center" vertical="center"/>
    </xf>
    <xf numFmtId="0" fontId="5" fillId="0" borderId="108" xfId="69" applyBorder="1" applyAlignment="1">
      <alignment horizontal="left" vertical="center" wrapText="1"/>
    </xf>
    <xf numFmtId="0" fontId="5" fillId="0" borderId="97" xfId="69" applyBorder="1" applyAlignment="1">
      <alignment horizontal="left" vertical="center" wrapText="1"/>
    </xf>
    <xf numFmtId="0" fontId="5" fillId="0" borderId="98" xfId="69" applyBorder="1" applyAlignment="1">
      <alignment horizontal="left" vertical="center" wrapText="1"/>
    </xf>
    <xf numFmtId="0" fontId="5" fillId="0" borderId="107" xfId="69" applyBorder="1" applyAlignment="1">
      <alignment horizontal="left" vertical="center" wrapText="1"/>
    </xf>
    <xf numFmtId="0" fontId="5" fillId="0" borderId="99" xfId="69" applyBorder="1" applyAlignment="1">
      <alignment horizontal="left" vertical="center" wrapText="1"/>
    </xf>
    <xf numFmtId="0" fontId="5" fillId="0" borderId="96" xfId="69" applyBorder="1" applyAlignment="1">
      <alignment horizontal="left" vertical="center" wrapText="1"/>
    </xf>
    <xf numFmtId="0" fontId="5" fillId="0" borderId="105" xfId="69" applyBorder="1" applyAlignment="1">
      <alignment horizontal="left" vertical="center" wrapText="1"/>
    </xf>
    <xf numFmtId="0" fontId="5" fillId="0" borderId="104" xfId="69" applyBorder="1" applyAlignment="1">
      <alignment horizontal="left" vertical="center" wrapText="1"/>
    </xf>
    <xf numFmtId="0" fontId="5" fillId="0" borderId="103" xfId="69" applyBorder="1" applyAlignment="1">
      <alignment horizontal="left" vertical="center" wrapText="1"/>
    </xf>
    <xf numFmtId="0" fontId="23" fillId="4" borderId="28" xfId="69" applyFont="1" applyFill="1" applyBorder="1" applyAlignment="1">
      <alignment horizontal="center" vertical="center"/>
    </xf>
    <xf numFmtId="0" fontId="23" fillId="4" borderId="27" xfId="69" applyFont="1" applyFill="1" applyBorder="1" applyAlignment="1">
      <alignment horizontal="center" vertical="center"/>
    </xf>
    <xf numFmtId="0" fontId="23" fillId="4" borderId="26" xfId="69" applyFont="1" applyFill="1" applyBorder="1" applyAlignment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0" fontId="23" fillId="4" borderId="2" xfId="69" applyFont="1" applyFill="1" applyBorder="1" applyAlignment="1">
      <alignment horizontal="center" vertical="center"/>
    </xf>
    <xf numFmtId="0" fontId="5" fillId="0" borderId="100" xfId="69" applyBorder="1" applyAlignment="1">
      <alignment horizontal="left" vertical="center" wrapText="1"/>
    </xf>
    <xf numFmtId="0" fontId="5" fillId="0" borderId="8" xfId="69" applyBorder="1" applyAlignment="1">
      <alignment horizontal="left" vertical="center" wrapText="1"/>
    </xf>
    <xf numFmtId="0" fontId="21" fillId="4" borderId="18" xfId="69" applyFont="1" applyFill="1" applyBorder="1" applyAlignment="1">
      <alignment horizontal="center" vertical="center"/>
    </xf>
    <xf numFmtId="0" fontId="21" fillId="4" borderId="19" xfId="69" applyFont="1" applyFill="1" applyBorder="1" applyAlignment="1">
      <alignment horizontal="center" vertical="center"/>
    </xf>
    <xf numFmtId="0" fontId="21" fillId="4" borderId="22" xfId="69" applyFont="1" applyFill="1" applyBorder="1" applyAlignment="1">
      <alignment horizontal="center" vertical="center"/>
    </xf>
    <xf numFmtId="0" fontId="21" fillId="4" borderId="23" xfId="69" applyFont="1" applyFill="1" applyBorder="1" applyAlignment="1">
      <alignment horizontal="center" vertical="center"/>
    </xf>
    <xf numFmtId="0" fontId="21" fillId="4" borderId="18" xfId="69" applyFont="1" applyFill="1" applyBorder="1" applyAlignment="1">
      <alignment horizontal="center" vertical="center" wrapText="1"/>
    </xf>
    <xf numFmtId="0" fontId="21" fillId="4" borderId="19" xfId="69" applyFont="1" applyFill="1" applyBorder="1" applyAlignment="1">
      <alignment horizontal="center" vertical="center" wrapText="1"/>
    </xf>
    <xf numFmtId="0" fontId="21" fillId="4" borderId="4" xfId="69" applyFont="1" applyFill="1" applyBorder="1" applyAlignment="1">
      <alignment horizontal="center" vertical="center" wrapText="1"/>
    </xf>
    <xf numFmtId="0" fontId="21" fillId="4" borderId="0" xfId="69" applyFont="1" applyFill="1" applyAlignment="1">
      <alignment horizontal="center" vertical="center" wrapText="1"/>
    </xf>
    <xf numFmtId="0" fontId="21" fillId="4" borderId="22" xfId="69" applyFont="1" applyFill="1" applyBorder="1" applyAlignment="1">
      <alignment horizontal="center" vertical="center" wrapText="1"/>
    </xf>
    <xf numFmtId="0" fontId="21" fillId="4" borderId="23" xfId="69" applyFont="1" applyFill="1" applyBorder="1" applyAlignment="1">
      <alignment horizontal="center" vertical="center" wrapText="1"/>
    </xf>
    <xf numFmtId="0" fontId="25" fillId="0" borderId="0" xfId="69" applyFont="1" applyAlignment="1">
      <alignment horizontal="center" vertical="center"/>
    </xf>
    <xf numFmtId="0" fontId="23" fillId="0" borderId="17" xfId="69" applyFont="1" applyBorder="1" applyAlignment="1">
      <alignment horizontal="center" vertical="justify"/>
    </xf>
    <xf numFmtId="0" fontId="23" fillId="0" borderId="17" xfId="69" applyFont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4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0" borderId="7" xfId="5" applyFont="1" applyFill="1" applyBorder="1" applyAlignment="1">
      <alignment horizontal="center" vertical="center" wrapText="1"/>
    </xf>
    <xf numFmtId="165" fontId="17" fillId="0" borderId="3" xfId="5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4" fontId="18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165" fontId="18" fillId="0" borderId="7" xfId="5" applyFont="1" applyFill="1" applyBorder="1" applyAlignment="1">
      <alignment horizontal="center" vertical="center" wrapText="1"/>
    </xf>
    <xf numFmtId="165" fontId="18" fillId="0" borderId="3" xfId="5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4" fillId="11" borderId="6" xfId="66" applyFill="1" applyBorder="1" applyAlignment="1">
      <alignment horizontal="center" vertical="center"/>
    </xf>
    <xf numFmtId="0" fontId="4" fillId="11" borderId="38" xfId="66" applyFill="1" applyBorder="1" applyAlignment="1">
      <alignment horizontal="center" vertical="center"/>
    </xf>
    <xf numFmtId="0" fontId="4" fillId="11" borderId="3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33" fillId="18" borderId="39" xfId="66" applyNumberFormat="1" applyFont="1" applyFill="1" applyBorder="1" applyAlignment="1">
      <alignment horizontal="center" vertical="center"/>
    </xf>
    <xf numFmtId="174" fontId="33" fillId="18" borderId="36" xfId="66" applyNumberFormat="1" applyFont="1" applyFill="1" applyBorder="1" applyAlignment="1">
      <alignment horizontal="center" vertical="center"/>
    </xf>
    <xf numFmtId="174" fontId="33" fillId="18" borderId="32" xfId="66" applyNumberFormat="1" applyFont="1" applyFill="1" applyBorder="1" applyAlignment="1">
      <alignment horizontal="center" vertical="center"/>
    </xf>
    <xf numFmtId="0" fontId="3" fillId="0" borderId="31" xfId="66" applyFont="1" applyBorder="1" applyAlignment="1">
      <alignment horizontal="center" vertical="center"/>
    </xf>
    <xf numFmtId="0" fontId="4" fillId="0" borderId="30" xfId="66" applyBorder="1" applyAlignment="1">
      <alignment horizontal="center" vertical="center"/>
    </xf>
    <xf numFmtId="0" fontId="4" fillId="0" borderId="25" xfId="66" applyBorder="1" applyAlignment="1">
      <alignment horizontal="center" vertical="center"/>
    </xf>
    <xf numFmtId="0" fontId="32" fillId="0" borderId="4" xfId="66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10" borderId="28" xfId="66" applyFont="1" applyFill="1" applyBorder="1" applyAlignment="1">
      <alignment horizontal="center" vertical="center"/>
    </xf>
    <xf numFmtId="0" fontId="32" fillId="10" borderId="27" xfId="66" applyFont="1" applyFill="1" applyBorder="1" applyAlignment="1">
      <alignment horizontal="center" vertical="center"/>
    </xf>
    <xf numFmtId="0" fontId="32" fillId="10" borderId="26" xfId="66" applyFont="1" applyFill="1" applyBorder="1" applyAlignment="1">
      <alignment horizontal="center" vertical="center"/>
    </xf>
    <xf numFmtId="0" fontId="3" fillId="0" borderId="28" xfId="66" applyFont="1" applyBorder="1" applyAlignment="1">
      <alignment horizontal="center" vertical="center"/>
    </xf>
    <xf numFmtId="0" fontId="4" fillId="0" borderId="27" xfId="66" applyBorder="1" applyAlignment="1">
      <alignment horizontal="center" vertical="center"/>
    </xf>
    <xf numFmtId="0" fontId="4" fillId="0" borderId="28" xfId="66" applyBorder="1" applyAlignment="1">
      <alignment horizontal="center" vertical="center"/>
    </xf>
    <xf numFmtId="0" fontId="32" fillId="8" borderId="18" xfId="66" applyFont="1" applyFill="1" applyBorder="1" applyAlignment="1">
      <alignment horizontal="center" vertical="center"/>
    </xf>
    <xf numFmtId="0" fontId="32" fillId="8" borderId="19" xfId="66" applyFont="1" applyFill="1" applyBorder="1" applyAlignment="1">
      <alignment horizontal="center" vertical="center"/>
    </xf>
    <xf numFmtId="0" fontId="32" fillId="8" borderId="20" xfId="66" applyFont="1" applyFill="1" applyBorder="1" applyAlignment="1">
      <alignment horizontal="center" vertical="center"/>
    </xf>
    <xf numFmtId="0" fontId="32" fillId="8" borderId="4" xfId="66" applyFont="1" applyFill="1" applyBorder="1" applyAlignment="1">
      <alignment horizontal="center" vertical="center"/>
    </xf>
    <xf numFmtId="0" fontId="32" fillId="8" borderId="0" xfId="66" applyFont="1" applyFill="1" applyAlignment="1">
      <alignment horizontal="center" vertical="center"/>
    </xf>
    <xf numFmtId="0" fontId="32" fillId="8" borderId="21" xfId="66" applyFont="1" applyFill="1" applyBorder="1" applyAlignment="1">
      <alignment horizontal="center" vertical="center"/>
    </xf>
    <xf numFmtId="0" fontId="32" fillId="8" borderId="22" xfId="66" applyFont="1" applyFill="1" applyBorder="1" applyAlignment="1">
      <alignment horizontal="center" vertical="center"/>
    </xf>
    <xf numFmtId="0" fontId="32" fillId="8" borderId="23" xfId="66" applyFont="1" applyFill="1" applyBorder="1" applyAlignment="1">
      <alignment horizontal="center" vertical="center"/>
    </xf>
    <xf numFmtId="0" fontId="32" fillId="8" borderId="24" xfId="66" applyFont="1" applyFill="1" applyBorder="1" applyAlignment="1">
      <alignment horizontal="center" vertical="center"/>
    </xf>
    <xf numFmtId="0" fontId="32" fillId="0" borderId="28" xfId="66" applyFont="1" applyBorder="1" applyAlignment="1">
      <alignment horizontal="center" vertical="center"/>
    </xf>
    <xf numFmtId="0" fontId="32" fillId="0" borderId="27" xfId="66" applyFont="1" applyBorder="1" applyAlignment="1">
      <alignment horizontal="center" vertical="center"/>
    </xf>
    <xf numFmtId="0" fontId="32" fillId="0" borderId="26" xfId="66" applyFont="1" applyBorder="1" applyAlignment="1">
      <alignment horizontal="center" vertical="center"/>
    </xf>
    <xf numFmtId="0" fontId="4" fillId="11" borderId="46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174" fontId="33" fillId="18" borderId="45" xfId="66" applyNumberFormat="1" applyFont="1" applyFill="1" applyBorder="1" applyAlignment="1">
      <alignment horizontal="center" vertical="center"/>
    </xf>
    <xf numFmtId="0" fontId="4" fillId="11" borderId="44" xfId="66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43" xfId="66" applyFill="1" applyBorder="1" applyAlignment="1">
      <alignment horizontal="center" vertical="center"/>
    </xf>
    <xf numFmtId="174" fontId="33" fillId="18" borderId="41" xfId="66" applyNumberFormat="1" applyFon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174" fontId="33" fillId="18" borderId="30" xfId="66" applyNumberFormat="1" applyFont="1" applyFill="1" applyBorder="1" applyAlignment="1">
      <alignment horizontal="center" vertical="center"/>
    </xf>
    <xf numFmtId="174" fontId="33" fillId="18" borderId="31" xfId="66" applyNumberFormat="1" applyFont="1" applyFill="1" applyBorder="1" applyAlignment="1">
      <alignment horizontal="center" vertical="center"/>
    </xf>
    <xf numFmtId="174" fontId="33" fillId="18" borderId="25" xfId="66" applyNumberFormat="1" applyFont="1" applyFill="1" applyBorder="1" applyAlignment="1">
      <alignment horizontal="center" vertical="center"/>
    </xf>
    <xf numFmtId="44" fontId="32" fillId="0" borderId="39" xfId="66" applyNumberFormat="1" applyFont="1" applyBorder="1" applyAlignment="1">
      <alignment horizontal="center" vertical="center"/>
    </xf>
    <xf numFmtId="0" fontId="32" fillId="0" borderId="36" xfId="66" applyFont="1" applyBorder="1" applyAlignment="1">
      <alignment horizontal="center" vertical="center"/>
    </xf>
    <xf numFmtId="0" fontId="32" fillId="0" borderId="32" xfId="66" applyFont="1" applyBorder="1" applyAlignment="1">
      <alignment horizontal="center" vertical="center"/>
    </xf>
    <xf numFmtId="44" fontId="32" fillId="0" borderId="16" xfId="66" applyNumberFormat="1" applyFont="1" applyBorder="1" applyAlignment="1">
      <alignment horizontal="center" vertical="center"/>
    </xf>
    <xf numFmtId="0" fontId="32" fillId="0" borderId="8" xfId="66" applyFont="1" applyBorder="1" applyAlignment="1">
      <alignment horizontal="center" vertical="center"/>
    </xf>
    <xf numFmtId="0" fontId="32" fillId="0" borderId="52" xfId="66" applyFont="1" applyBorder="1" applyAlignment="1">
      <alignment horizontal="center" vertical="center"/>
    </xf>
    <xf numFmtId="44" fontId="32" fillId="0" borderId="41" xfId="66" applyNumberFormat="1" applyFont="1" applyBorder="1" applyAlignment="1">
      <alignment horizontal="center" vertical="center"/>
    </xf>
    <xf numFmtId="0" fontId="36" fillId="12" borderId="18" xfId="66" applyFont="1" applyFill="1" applyBorder="1" applyAlignment="1">
      <alignment horizontal="center" vertical="center"/>
    </xf>
    <xf numFmtId="0" fontId="36" fillId="12" borderId="19" xfId="66" applyFont="1" applyFill="1" applyBorder="1" applyAlignment="1">
      <alignment horizontal="center" vertical="center"/>
    </xf>
    <xf numFmtId="0" fontId="36" fillId="12" borderId="20" xfId="66" applyFont="1" applyFill="1" applyBorder="1" applyAlignment="1">
      <alignment horizontal="center" vertical="center"/>
    </xf>
    <xf numFmtId="0" fontId="36" fillId="12" borderId="22" xfId="66" applyFont="1" applyFill="1" applyBorder="1" applyAlignment="1">
      <alignment horizontal="center" vertical="center"/>
    </xf>
    <xf numFmtId="0" fontId="36" fillId="12" borderId="23" xfId="66" applyFont="1" applyFill="1" applyBorder="1" applyAlignment="1">
      <alignment horizontal="center" vertical="center"/>
    </xf>
    <xf numFmtId="0" fontId="36" fillId="12" borderId="24" xfId="66" applyFont="1" applyFill="1" applyBorder="1" applyAlignment="1">
      <alignment horizontal="center" vertical="center"/>
    </xf>
    <xf numFmtId="0" fontId="36" fillId="17" borderId="6" xfId="66" applyFont="1" applyFill="1" applyBorder="1" applyAlignment="1">
      <alignment horizontal="center" vertical="center"/>
    </xf>
    <xf numFmtId="0" fontId="36" fillId="17" borderId="5" xfId="66" applyFont="1" applyFill="1" applyBorder="1" applyAlignment="1">
      <alignment horizontal="center" vertical="center"/>
    </xf>
    <xf numFmtId="0" fontId="36" fillId="17" borderId="38" xfId="66" applyFont="1" applyFill="1" applyBorder="1" applyAlignment="1">
      <alignment horizontal="center" vertical="center"/>
    </xf>
    <xf numFmtId="0" fontId="36" fillId="17" borderId="2" xfId="66" applyFont="1" applyFill="1" applyBorder="1" applyAlignment="1">
      <alignment horizontal="center" vertical="center"/>
    </xf>
    <xf numFmtId="0" fontId="36" fillId="17" borderId="46" xfId="66" applyFont="1" applyFill="1" applyBorder="1" applyAlignment="1">
      <alignment horizontal="center" vertical="center"/>
    </xf>
    <xf numFmtId="0" fontId="36" fillId="17" borderId="10" xfId="66" applyFont="1" applyFill="1" applyBorder="1" applyAlignment="1">
      <alignment horizontal="center" vertical="center"/>
    </xf>
    <xf numFmtId="0" fontId="32" fillId="17" borderId="5" xfId="66" applyFont="1" applyFill="1" applyBorder="1" applyAlignment="1">
      <alignment horizontal="center" vertical="center" wrapText="1"/>
    </xf>
    <xf numFmtId="0" fontId="32" fillId="17" borderId="2" xfId="66" applyFont="1" applyFill="1" applyBorder="1" applyAlignment="1">
      <alignment horizontal="center" vertical="center"/>
    </xf>
    <xf numFmtId="0" fontId="32" fillId="17" borderId="10" xfId="66" applyFont="1" applyFill="1" applyBorder="1" applyAlignment="1">
      <alignment horizontal="center" vertical="center"/>
    </xf>
    <xf numFmtId="0" fontId="32" fillId="17" borderId="51" xfId="66" applyFont="1" applyFill="1" applyBorder="1" applyAlignment="1">
      <alignment horizontal="center" vertical="center"/>
    </xf>
    <xf numFmtId="0" fontId="32" fillId="17" borderId="49" xfId="66" applyFont="1" applyFill="1" applyBorder="1" applyAlignment="1">
      <alignment horizontal="center" vertical="center"/>
    </xf>
    <xf numFmtId="175" fontId="35" fillId="17" borderId="51" xfId="66" applyNumberFormat="1" applyFont="1" applyFill="1" applyBorder="1" applyAlignment="1">
      <alignment horizontal="center" vertical="center"/>
    </xf>
    <xf numFmtId="175" fontId="35" fillId="17" borderId="49" xfId="66" applyNumberFormat="1" applyFont="1" applyFill="1" applyBorder="1" applyAlignment="1">
      <alignment horizontal="center" vertical="center"/>
    </xf>
    <xf numFmtId="175" fontId="35" fillId="17" borderId="50" xfId="66" applyNumberFormat="1" applyFont="1" applyFill="1" applyBorder="1" applyAlignment="1">
      <alignment horizontal="center" vertical="center" wrapText="1"/>
    </xf>
    <xf numFmtId="175" fontId="35" fillId="17" borderId="50" xfId="66" applyNumberFormat="1" applyFont="1" applyFill="1" applyBorder="1" applyAlignment="1">
      <alignment horizontal="center" vertical="center"/>
    </xf>
    <xf numFmtId="175" fontId="35" fillId="17" borderId="48" xfId="66" applyNumberFormat="1" applyFont="1" applyFill="1" applyBorder="1" applyAlignment="1">
      <alignment horizontal="center" vertical="center"/>
    </xf>
    <xf numFmtId="0" fontId="35" fillId="18" borderId="30" xfId="66" applyFont="1" applyFill="1" applyBorder="1" applyAlignment="1">
      <alignment horizontal="center" vertical="center"/>
    </xf>
    <xf numFmtId="0" fontId="35" fillId="18" borderId="25" xfId="66" applyFon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30" xfId="66" applyFont="1" applyFill="1" applyBorder="1" applyAlignment="1">
      <alignment horizontal="center" vertical="center" wrapText="1"/>
    </xf>
    <xf numFmtId="0" fontId="35" fillId="17" borderId="25" xfId="66" applyFont="1" applyFill="1" applyBorder="1" applyAlignment="1">
      <alignment horizontal="center" vertical="center" wrapText="1"/>
    </xf>
    <xf numFmtId="0" fontId="4" fillId="11" borderId="41" xfId="66" applyFill="1" applyBorder="1" applyAlignment="1">
      <alignment horizontal="center" vertical="center" wrapText="1"/>
    </xf>
    <xf numFmtId="0" fontId="4" fillId="11" borderId="36" xfId="66" applyFill="1" applyBorder="1" applyAlignment="1">
      <alignment horizontal="center" vertical="center"/>
    </xf>
    <xf numFmtId="0" fontId="4" fillId="11" borderId="32" xfId="66" applyFill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/>
    </xf>
    <xf numFmtId="0" fontId="4" fillId="11" borderId="3" xfId="66" applyFill="1" applyBorder="1" applyAlignment="1">
      <alignment horizontal="center" vertical="center"/>
    </xf>
    <xf numFmtId="0" fontId="4" fillId="11" borderId="54" xfId="66" applyFill="1" applyBorder="1" applyAlignment="1">
      <alignment horizontal="center" vertical="center"/>
    </xf>
    <xf numFmtId="0" fontId="4" fillId="11" borderId="57" xfId="66" applyFill="1" applyBorder="1" applyAlignment="1">
      <alignment horizontal="center" vertical="center"/>
    </xf>
    <xf numFmtId="0" fontId="4" fillId="11" borderId="51" xfId="66" applyFill="1" applyBorder="1" applyAlignment="1">
      <alignment horizontal="center" vertical="center"/>
    </xf>
    <xf numFmtId="0" fontId="4" fillId="11" borderId="49" xfId="66" applyFill="1" applyBorder="1" applyAlignment="1">
      <alignment horizontal="center" vertical="center"/>
    </xf>
    <xf numFmtId="174" fontId="33" fillId="18" borderId="42" xfId="66" applyNumberFormat="1" applyFont="1" applyFill="1" applyBorder="1" applyAlignment="1">
      <alignment horizontal="center" vertical="center"/>
    </xf>
    <xf numFmtId="174" fontId="33" fillId="18" borderId="37" xfId="66" applyNumberFormat="1" applyFont="1" applyFill="1" applyBorder="1" applyAlignment="1">
      <alignment horizontal="center" vertical="center"/>
    </xf>
    <xf numFmtId="174" fontId="33" fillId="18" borderId="33" xfId="66" applyNumberFormat="1" applyFont="1" applyFill="1" applyBorder="1" applyAlignment="1">
      <alignment horizontal="center" vertical="center"/>
    </xf>
    <xf numFmtId="0" fontId="2" fillId="0" borderId="30" xfId="66" applyFont="1" applyBorder="1" applyAlignment="1">
      <alignment horizontal="center" vertical="center"/>
    </xf>
    <xf numFmtId="44" fontId="32" fillId="0" borderId="56" xfId="66" applyNumberFormat="1" applyFont="1" applyBorder="1" applyAlignment="1">
      <alignment horizontal="center" vertical="center"/>
    </xf>
    <xf numFmtId="0" fontId="32" fillId="0" borderId="55" xfId="66" applyFont="1" applyBorder="1" applyAlignment="1">
      <alignment horizontal="center" vertical="center"/>
    </xf>
    <xf numFmtId="0" fontId="32" fillId="0" borderId="53" xfId="66" applyFont="1" applyBorder="1" applyAlignment="1">
      <alignment horizontal="center" vertical="center"/>
    </xf>
    <xf numFmtId="44" fontId="32" fillId="0" borderId="63" xfId="66" applyNumberFormat="1" applyFont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 wrapText="1"/>
    </xf>
    <xf numFmtId="44" fontId="32" fillId="0" borderId="62" xfId="66" applyNumberFormat="1" applyFont="1" applyBorder="1" applyAlignment="1">
      <alignment horizontal="center" vertical="center"/>
    </xf>
    <xf numFmtId="44" fontId="32" fillId="0" borderId="61" xfId="66" applyNumberFormat="1" applyFont="1" applyBorder="1" applyAlignment="1">
      <alignment horizontal="center" vertical="center"/>
    </xf>
    <xf numFmtId="0" fontId="32" fillId="0" borderId="60" xfId="66" applyFont="1" applyBorder="1" applyAlignment="1">
      <alignment horizontal="center" vertical="center"/>
    </xf>
    <xf numFmtId="0" fontId="32" fillId="0" borderId="59" xfId="66" applyFont="1" applyBorder="1" applyAlignment="1">
      <alignment horizontal="center" vertical="center"/>
    </xf>
    <xf numFmtId="0" fontId="32" fillId="0" borderId="45" xfId="66" applyFont="1" applyBorder="1" applyAlignment="1">
      <alignment horizontal="center" vertical="center"/>
    </xf>
    <xf numFmtId="0" fontId="32" fillId="0" borderId="65" xfId="66" applyFont="1" applyBorder="1" applyAlignment="1">
      <alignment horizontal="center" vertical="center"/>
    </xf>
    <xf numFmtId="0" fontId="32" fillId="0" borderId="64" xfId="66" applyFont="1" applyBorder="1" applyAlignment="1">
      <alignment horizontal="center" vertical="center"/>
    </xf>
    <xf numFmtId="0" fontId="4" fillId="11" borderId="31" xfId="66" applyFill="1" applyBorder="1" applyAlignment="1">
      <alignment horizontal="center" vertical="center"/>
    </xf>
    <xf numFmtId="0" fontId="4" fillId="11" borderId="30" xfId="66" applyFill="1" applyBorder="1" applyAlignment="1">
      <alignment horizontal="center" vertical="center"/>
    </xf>
    <xf numFmtId="0" fontId="4" fillId="11" borderId="25" xfId="66" applyFill="1" applyBorder="1" applyAlignment="1">
      <alignment horizontal="center" vertical="center"/>
    </xf>
    <xf numFmtId="0" fontId="35" fillId="17" borderId="67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44" fontId="32" fillId="0" borderId="31" xfId="66" applyNumberFormat="1" applyFont="1" applyBorder="1" applyAlignment="1">
      <alignment horizontal="center"/>
    </xf>
    <xf numFmtId="0" fontId="32" fillId="0" borderId="30" xfId="66" applyFont="1" applyBorder="1" applyAlignment="1">
      <alignment horizontal="center"/>
    </xf>
    <xf numFmtId="0" fontId="32" fillId="0" borderId="25" xfId="66" applyFont="1" applyBorder="1" applyAlignment="1">
      <alignment horizontal="center"/>
    </xf>
    <xf numFmtId="44" fontId="32" fillId="0" borderId="19" xfId="66" applyNumberFormat="1" applyFont="1" applyBorder="1" applyAlignment="1">
      <alignment horizontal="center"/>
    </xf>
    <xf numFmtId="0" fontId="32" fillId="0" borderId="0" xfId="66" applyFont="1" applyAlignment="1">
      <alignment horizontal="center"/>
    </xf>
    <xf numFmtId="0" fontId="32" fillId="0" borderId="23" xfId="66" applyFont="1" applyBorder="1" applyAlignment="1">
      <alignment horizontal="center"/>
    </xf>
    <xf numFmtId="44" fontId="32" fillId="0" borderId="20" xfId="66" applyNumberFormat="1" applyFont="1" applyBorder="1" applyAlignment="1">
      <alignment horizontal="center"/>
    </xf>
    <xf numFmtId="0" fontId="32" fillId="0" borderId="21" xfId="66" applyFont="1" applyBorder="1" applyAlignment="1">
      <alignment horizontal="center"/>
    </xf>
    <xf numFmtId="0" fontId="32" fillId="0" borderId="24" xfId="66" applyFont="1" applyBorder="1" applyAlignment="1">
      <alignment horizontal="center"/>
    </xf>
    <xf numFmtId="0" fontId="4" fillId="5" borderId="0" xfId="66" applyFill="1" applyAlignment="1">
      <alignment horizontal="center"/>
    </xf>
    <xf numFmtId="44" fontId="32" fillId="0" borderId="31" xfId="66" applyNumberFormat="1" applyFont="1" applyBorder="1" applyAlignment="1">
      <alignment horizontal="center" vertical="center"/>
    </xf>
    <xf numFmtId="0" fontId="32" fillId="0" borderId="30" xfId="66" applyFont="1" applyBorder="1" applyAlignment="1">
      <alignment horizontal="center" vertical="center"/>
    </xf>
    <xf numFmtId="0" fontId="32" fillId="0" borderId="25" xfId="66" applyFont="1" applyBorder="1" applyAlignment="1">
      <alignment horizontal="center" vertical="center"/>
    </xf>
    <xf numFmtId="44" fontId="32" fillId="0" borderId="19" xfId="66" applyNumberFormat="1" applyFont="1" applyBorder="1" applyAlignment="1">
      <alignment horizontal="center" vertical="center"/>
    </xf>
    <xf numFmtId="0" fontId="32" fillId="0" borderId="23" xfId="66" applyFont="1" applyBorder="1" applyAlignment="1">
      <alignment horizontal="center" vertical="center"/>
    </xf>
    <xf numFmtId="44" fontId="32" fillId="0" borderId="20" xfId="66" applyNumberFormat="1" applyFont="1" applyBorder="1" applyAlignment="1">
      <alignment horizontal="center" vertical="center"/>
    </xf>
    <xf numFmtId="0" fontId="32" fillId="0" borderId="21" xfId="66" applyFont="1" applyBorder="1" applyAlignment="1">
      <alignment horizontal="center" vertical="center"/>
    </xf>
    <xf numFmtId="0" fontId="32" fillId="0" borderId="24" xfId="66" applyFont="1" applyBorder="1" applyAlignment="1">
      <alignment horizontal="center" vertical="center"/>
    </xf>
    <xf numFmtId="174" fontId="33" fillId="18" borderId="47" xfId="66" applyNumberFormat="1" applyFont="1" applyFill="1" applyBorder="1" applyAlignment="1">
      <alignment horizontal="center" vertical="center"/>
    </xf>
    <xf numFmtId="174" fontId="33" fillId="18" borderId="68" xfId="66" applyNumberFormat="1" applyFont="1" applyFill="1" applyBorder="1" applyAlignment="1">
      <alignment horizontal="center" vertical="center"/>
    </xf>
    <xf numFmtId="174" fontId="33" fillId="18" borderId="50" xfId="66" applyNumberFormat="1" applyFont="1" applyFill="1" applyBorder="1" applyAlignment="1">
      <alignment horizontal="center" vertical="center"/>
    </xf>
    <xf numFmtId="174" fontId="33" fillId="18" borderId="48" xfId="66" applyNumberFormat="1" applyFont="1" applyFill="1" applyBorder="1" applyAlignment="1">
      <alignment horizontal="center" vertical="center"/>
    </xf>
    <xf numFmtId="0" fontId="35" fillId="5" borderId="0" xfId="66" applyFont="1" applyFill="1" applyAlignment="1">
      <alignment horizontal="center" vertical="center" wrapText="1"/>
    </xf>
    <xf numFmtId="0" fontId="32" fillId="16" borderId="31" xfId="66" applyFont="1" applyFill="1" applyBorder="1" applyAlignment="1">
      <alignment horizontal="center" vertical="center" wrapText="1"/>
    </xf>
    <xf numFmtId="0" fontId="32" fillId="16" borderId="30" xfId="66" applyFont="1" applyFill="1" applyBorder="1" applyAlignment="1">
      <alignment horizontal="center" vertical="center" wrapText="1"/>
    </xf>
    <xf numFmtId="0" fontId="32" fillId="16" borderId="25" xfId="66" applyFont="1" applyFill="1" applyBorder="1" applyAlignment="1">
      <alignment horizontal="center" vertical="center" wrapText="1"/>
    </xf>
    <xf numFmtId="0" fontId="32" fillId="15" borderId="0" xfId="66" applyFont="1" applyFill="1" applyAlignment="1">
      <alignment horizontal="center" vertical="center" wrapText="1"/>
    </xf>
    <xf numFmtId="0" fontId="32" fillId="15" borderId="23" xfId="66" applyFont="1" applyFill="1" applyBorder="1" applyAlignment="1">
      <alignment horizontal="center" vertical="center" wrapText="1"/>
    </xf>
    <xf numFmtId="0" fontId="32" fillId="14" borderId="31" xfId="66" applyFont="1" applyFill="1" applyBorder="1" applyAlignment="1">
      <alignment horizontal="center" vertical="center"/>
    </xf>
    <xf numFmtId="0" fontId="32" fillId="14" borderId="30" xfId="66" applyFont="1" applyFill="1" applyBorder="1" applyAlignment="1">
      <alignment horizontal="center" vertical="center"/>
    </xf>
    <xf numFmtId="0" fontId="32" fillId="14" borderId="25" xfId="66" applyFont="1" applyFill="1" applyBorder="1" applyAlignment="1">
      <alignment horizontal="center" vertical="center"/>
    </xf>
    <xf numFmtId="0" fontId="32" fillId="13" borderId="31" xfId="66" applyFont="1" applyFill="1" applyBorder="1" applyAlignment="1">
      <alignment horizontal="center" vertical="center" wrapText="1"/>
    </xf>
    <xf numFmtId="0" fontId="32" fillId="13" borderId="30" xfId="66" applyFont="1" applyFill="1" applyBorder="1" applyAlignment="1">
      <alignment horizontal="center" vertical="center" wrapText="1"/>
    </xf>
    <xf numFmtId="0" fontId="32" fillId="13" borderId="25" xfId="66" applyFont="1" applyFill="1" applyBorder="1" applyAlignment="1">
      <alignment horizontal="center" vertical="center" wrapText="1"/>
    </xf>
    <xf numFmtId="174" fontId="4" fillId="5" borderId="0" xfId="66" applyNumberFormat="1" applyFill="1" applyAlignment="1">
      <alignment horizontal="center"/>
    </xf>
    <xf numFmtId="44" fontId="32" fillId="0" borderId="30" xfId="66" applyNumberFormat="1" applyFont="1" applyBorder="1" applyAlignment="1">
      <alignment horizontal="center"/>
    </xf>
    <xf numFmtId="44" fontId="32" fillId="0" borderId="25" xfId="66" applyNumberFormat="1" applyFont="1" applyBorder="1" applyAlignment="1">
      <alignment horizontal="center"/>
    </xf>
    <xf numFmtId="0" fontId="35" fillId="17" borderId="66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73" xfId="0" applyFont="1" applyFill="1" applyBorder="1" applyAlignment="1">
      <alignment horizontal="center" vertical="center"/>
    </xf>
    <xf numFmtId="0" fontId="35" fillId="17" borderId="24" xfId="0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30" xfId="0" applyFont="1" applyFill="1" applyBorder="1" applyAlignment="1">
      <alignment horizontal="center" vertical="center" wrapText="1"/>
    </xf>
    <xf numFmtId="0" fontId="35" fillId="17" borderId="25" xfId="0" applyFont="1" applyFill="1" applyBorder="1" applyAlignment="1">
      <alignment horizontal="center" vertical="center" wrapText="1"/>
    </xf>
    <xf numFmtId="0" fontId="35" fillId="17" borderId="74" xfId="0" applyFont="1" applyFill="1" applyBorder="1" applyAlignment="1">
      <alignment horizontal="center" vertical="center"/>
    </xf>
    <xf numFmtId="0" fontId="35" fillId="17" borderId="75" xfId="0" applyFont="1" applyFill="1" applyBorder="1" applyAlignment="1">
      <alignment horizontal="center" vertical="center"/>
    </xf>
    <xf numFmtId="0" fontId="35" fillId="17" borderId="76" xfId="0" applyFont="1" applyFill="1" applyBorder="1" applyAlignment="1">
      <alignment horizontal="center" vertical="center"/>
    </xf>
    <xf numFmtId="0" fontId="35" fillId="17" borderId="77" xfId="0" applyFont="1" applyFill="1" applyBorder="1" applyAlignment="1">
      <alignment horizontal="center" vertical="center" wrapText="1"/>
    </xf>
    <xf numFmtId="0" fontId="35" fillId="17" borderId="78" xfId="0" applyFont="1" applyFill="1" applyBorder="1" applyAlignment="1">
      <alignment horizontal="center" vertical="center" wrapText="1"/>
    </xf>
    <xf numFmtId="0" fontId="35" fillId="17" borderId="79" xfId="0" applyFont="1" applyFill="1" applyBorder="1" applyAlignment="1">
      <alignment horizontal="center" vertical="center" wrapText="1"/>
    </xf>
    <xf numFmtId="0" fontId="35" fillId="17" borderId="80" xfId="0" applyFont="1" applyFill="1" applyBorder="1" applyAlignment="1">
      <alignment horizontal="center" vertical="center" wrapText="1"/>
    </xf>
    <xf numFmtId="0" fontId="35" fillId="17" borderId="81" xfId="0" applyFont="1" applyFill="1" applyBorder="1" applyAlignment="1">
      <alignment horizontal="center" vertical="center" wrapText="1"/>
    </xf>
    <xf numFmtId="0" fontId="35" fillId="17" borderId="82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18" borderId="25" xfId="0" applyFont="1" applyFill="1" applyBorder="1" applyAlignment="1">
      <alignment horizontal="center" vertical="center"/>
    </xf>
    <xf numFmtId="0" fontId="4" fillId="5" borderId="28" xfId="66" applyFill="1" applyBorder="1" applyAlignment="1">
      <alignment horizontal="center" vertical="center"/>
    </xf>
    <xf numFmtId="0" fontId="4" fillId="5" borderId="27" xfId="66" applyFill="1" applyBorder="1" applyAlignment="1">
      <alignment horizontal="center" vertical="center"/>
    </xf>
    <xf numFmtId="0" fontId="4" fillId="5" borderId="26" xfId="66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 wrapText="1"/>
    </xf>
    <xf numFmtId="0" fontId="32" fillId="11" borderId="2" xfId="66" applyFont="1" applyFill="1" applyBorder="1" applyAlignment="1">
      <alignment horizontal="center" vertical="center"/>
    </xf>
    <xf numFmtId="0" fontId="32" fillId="11" borderId="10" xfId="66" applyFont="1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/>
    </xf>
    <xf numFmtId="0" fontId="2" fillId="0" borderId="31" xfId="66" applyFont="1" applyBorder="1" applyAlignment="1">
      <alignment horizontal="center" vertical="center"/>
    </xf>
    <xf numFmtId="2" fontId="35" fillId="18" borderId="31" xfId="0" applyNumberFormat="1" applyFont="1" applyFill="1" applyBorder="1" applyAlignment="1">
      <alignment horizontal="center" vertical="center"/>
    </xf>
    <xf numFmtId="2" fontId="35" fillId="18" borderId="30" xfId="0" applyNumberFormat="1" applyFont="1" applyFill="1" applyBorder="1" applyAlignment="1">
      <alignment horizontal="center" vertical="center"/>
    </xf>
    <xf numFmtId="2" fontId="35" fillId="18" borderId="25" xfId="0" applyNumberFormat="1" applyFont="1" applyFill="1" applyBorder="1" applyAlignment="1">
      <alignment horizontal="center" vertical="center"/>
    </xf>
    <xf numFmtId="174" fontId="4" fillId="0" borderId="20" xfId="66" applyNumberFormat="1" applyBorder="1" applyAlignment="1">
      <alignment horizontal="center" vertical="center"/>
    </xf>
    <xf numFmtId="0" fontId="4" fillId="0" borderId="21" xfId="66" applyBorder="1" applyAlignment="1">
      <alignment horizontal="center" vertical="center"/>
    </xf>
    <xf numFmtId="0" fontId="4" fillId="0" borderId="24" xfId="66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 wrapText="1"/>
    </xf>
    <xf numFmtId="0" fontId="32" fillId="11" borderId="34" xfId="66" applyFont="1" applyFill="1" applyBorder="1" applyAlignment="1">
      <alignment horizontal="center" vertical="center" wrapText="1"/>
    </xf>
    <xf numFmtId="0" fontId="32" fillId="11" borderId="10" xfId="66" applyFont="1" applyFill="1" applyBorder="1" applyAlignment="1">
      <alignment horizontal="center" vertical="center" wrapText="1"/>
    </xf>
    <xf numFmtId="0" fontId="32" fillId="12" borderId="28" xfId="0" applyFont="1" applyFill="1" applyBorder="1" applyAlignment="1">
      <alignment horizontal="center" vertical="center"/>
    </xf>
    <xf numFmtId="0" fontId="32" fillId="12" borderId="27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0" fontId="42" fillId="8" borderId="28" xfId="68" applyFont="1" applyFill="1" applyBorder="1" applyAlignment="1">
      <alignment horizontal="center" vertical="top"/>
    </xf>
    <xf numFmtId="0" fontId="42" fillId="8" borderId="27" xfId="68" applyFont="1" applyFill="1" applyBorder="1" applyAlignment="1">
      <alignment horizontal="center" vertical="top"/>
    </xf>
    <xf numFmtId="0" fontId="42" fillId="8" borderId="26" xfId="68" applyFont="1" applyFill="1" applyBorder="1" applyAlignment="1">
      <alignment horizontal="center" vertical="top"/>
    </xf>
    <xf numFmtId="0" fontId="38" fillId="20" borderId="86" xfId="68" applyFont="1" applyFill="1" applyBorder="1" applyAlignment="1">
      <alignment horizontal="left" vertical="top" wrapText="1" indent="2"/>
    </xf>
    <xf numFmtId="0" fontId="38" fillId="20" borderId="85" xfId="68" applyFont="1" applyFill="1" applyBorder="1" applyAlignment="1">
      <alignment horizontal="left" vertical="top" wrapText="1" indent="2"/>
    </xf>
    <xf numFmtId="0" fontId="38" fillId="19" borderId="86" xfId="68" applyFont="1" applyFill="1" applyBorder="1" applyAlignment="1">
      <alignment horizontal="center" vertical="center" wrapText="1"/>
    </xf>
    <xf numFmtId="0" fontId="38" fillId="19" borderId="85" xfId="68" applyFont="1" applyFill="1" applyBorder="1" applyAlignment="1">
      <alignment horizontal="center" vertical="center" wrapText="1"/>
    </xf>
    <xf numFmtId="0" fontId="38" fillId="0" borderId="84" xfId="68" applyFont="1" applyBorder="1" applyAlignment="1">
      <alignment horizontal="left" vertical="center" wrapText="1"/>
    </xf>
    <xf numFmtId="0" fontId="38" fillId="0" borderId="83" xfId="68" applyFont="1" applyBorder="1" applyAlignment="1">
      <alignment horizontal="left" vertical="center" wrapText="1"/>
    </xf>
    <xf numFmtId="0" fontId="40" fillId="23" borderId="92" xfId="68" applyFont="1" applyFill="1" applyBorder="1" applyAlignment="1">
      <alignment horizontal="center" vertical="center" wrapText="1"/>
    </xf>
    <xf numFmtId="0" fontId="40" fillId="23" borderId="91" xfId="68" applyFont="1" applyFill="1" applyBorder="1" applyAlignment="1">
      <alignment horizontal="center" vertical="center" wrapText="1"/>
    </xf>
    <xf numFmtId="0" fontId="40" fillId="23" borderId="93" xfId="68" applyFont="1" applyFill="1" applyBorder="1" applyAlignment="1">
      <alignment horizontal="center" vertical="center" wrapText="1"/>
    </xf>
    <xf numFmtId="0" fontId="40" fillId="21" borderId="92" xfId="68" applyFont="1" applyFill="1" applyBorder="1" applyAlignment="1">
      <alignment horizontal="center" vertical="center" wrapText="1"/>
    </xf>
    <xf numFmtId="0" fontId="40" fillId="21" borderId="91" xfId="68" applyFont="1" applyFill="1" applyBorder="1" applyAlignment="1">
      <alignment horizontal="center" vertical="center" wrapText="1"/>
    </xf>
    <xf numFmtId="0" fontId="40" fillId="21" borderId="93" xfId="68" applyFont="1" applyFill="1" applyBorder="1" applyAlignment="1">
      <alignment horizontal="center" vertical="center" wrapText="1"/>
    </xf>
    <xf numFmtId="0" fontId="40" fillId="19" borderId="94" xfId="68" applyFont="1" applyFill="1" applyBorder="1" applyAlignment="1">
      <alignment horizontal="center" vertical="center" wrapText="1"/>
    </xf>
    <xf numFmtId="0" fontId="40" fillId="19" borderId="88" xfId="68" applyFont="1" applyFill="1" applyBorder="1" applyAlignment="1">
      <alignment horizontal="center" vertical="center" wrapText="1"/>
    </xf>
    <xf numFmtId="0" fontId="38" fillId="23" borderId="86" xfId="68" applyFont="1" applyFill="1" applyBorder="1" applyAlignment="1">
      <alignment horizontal="left" vertical="top" wrapText="1"/>
    </xf>
    <xf numFmtId="0" fontId="38" fillId="23" borderId="89" xfId="68" applyFont="1" applyFill="1" applyBorder="1" applyAlignment="1">
      <alignment horizontal="left" vertical="top" wrapText="1"/>
    </xf>
    <xf numFmtId="0" fontId="38" fillId="23" borderId="85" xfId="68" applyFont="1" applyFill="1" applyBorder="1" applyAlignment="1">
      <alignment horizontal="left" vertical="top" wrapText="1"/>
    </xf>
  </cellXfs>
  <cellStyles count="73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10" xfId="71" xr:uid="{AAFDB74D-2C0F-4040-AB44-5C51161419F6}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8 2" xfId="72" xr:uid="{3FA301D3-62D3-4A37-91F6-D1F3829A54E9}"/>
    <cellStyle name="Moeda 9" xfId="67" xr:uid="{2C95744E-CFBA-4E75-A40B-EAFAB5C8BEE7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9" xr:uid="{CA0F9A3E-061A-4547-8C4D-DD1D5EA42AD8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F3AD9B-FA01-4D35-AE14-BD0FBD091B48}"/>
    <cellStyle name="Normal 8" xfId="68" xr:uid="{3137FD1A-E475-4DFD-A90F-1654DC14F019}"/>
    <cellStyle name="Normal 9" xfId="70" xr:uid="{A643E158-D0B1-46A3-B96A-52DE314532DE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colors>
    <mruColors>
      <color rgb="FFFBF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94C5-3229-4EAD-B7C6-C86855117838}">
  <sheetPr>
    <pageSetUpPr fitToPage="1"/>
  </sheetPr>
  <dimension ref="A1:H81"/>
  <sheetViews>
    <sheetView view="pageBreakPreview" zoomScaleNormal="100" zoomScaleSheetLayoutView="100" workbookViewId="0">
      <selection activeCell="B110" sqref="B110:D110"/>
    </sheetView>
  </sheetViews>
  <sheetFormatPr defaultRowHeight="12.75" x14ac:dyDescent="0.2"/>
  <cols>
    <col min="1" max="1" width="29.140625" style="172" customWidth="1"/>
    <col min="2" max="3" width="20" style="172" customWidth="1"/>
    <col min="4" max="4" width="17.85546875" style="172" customWidth="1"/>
    <col min="5" max="5" width="21.7109375" style="172" customWidth="1"/>
    <col min="6" max="6" width="9.140625" style="172"/>
    <col min="7" max="7" width="19.140625" style="172" customWidth="1"/>
    <col min="8" max="16384" width="9.140625" style="172"/>
  </cols>
  <sheetData>
    <row r="1" spans="1:5" ht="13.5" thickBot="1" x14ac:dyDescent="0.25"/>
    <row r="2" spans="1:5" ht="12.75" customHeight="1" x14ac:dyDescent="0.2">
      <c r="A2" s="244" t="s">
        <v>357</v>
      </c>
      <c r="B2" s="245"/>
      <c r="C2" s="245"/>
      <c r="D2" s="245"/>
      <c r="E2" s="245"/>
    </row>
    <row r="3" spans="1:5" ht="12.75" customHeight="1" x14ac:dyDescent="0.2">
      <c r="A3" s="246"/>
      <c r="B3" s="247"/>
      <c r="C3" s="247"/>
      <c r="D3" s="247"/>
      <c r="E3" s="247"/>
    </row>
    <row r="4" spans="1:5" ht="18" customHeight="1" thickBot="1" x14ac:dyDescent="0.25">
      <c r="A4" s="248"/>
      <c r="B4" s="249"/>
      <c r="C4" s="249"/>
      <c r="D4" s="249"/>
      <c r="E4" s="249"/>
    </row>
    <row r="5" spans="1:5" x14ac:dyDescent="0.2">
      <c r="A5" s="202"/>
      <c r="B5" s="202"/>
      <c r="C5" s="202"/>
      <c r="D5" s="202"/>
      <c r="E5" s="202"/>
    </row>
    <row r="6" spans="1:5" ht="18" x14ac:dyDescent="0.2">
      <c r="A6" s="250" t="s">
        <v>125</v>
      </c>
      <c r="B6" s="250"/>
      <c r="C6" s="250"/>
      <c r="D6" s="250"/>
      <c r="E6" s="250"/>
    </row>
    <row r="7" spans="1:5" ht="15" x14ac:dyDescent="0.2">
      <c r="A7" s="201"/>
      <c r="B7" s="201"/>
      <c r="C7" s="201"/>
      <c r="D7" s="201"/>
      <c r="E7" s="201"/>
    </row>
    <row r="8" spans="1:5" ht="15" x14ac:dyDescent="0.2">
      <c r="A8" s="251" t="s">
        <v>126</v>
      </c>
      <c r="B8" s="251"/>
      <c r="C8" s="251"/>
      <c r="D8" s="251"/>
      <c r="E8" s="251"/>
    </row>
    <row r="9" spans="1:5" ht="45" x14ac:dyDescent="0.25">
      <c r="A9" s="199" t="s">
        <v>113</v>
      </c>
      <c r="B9" s="194" t="s">
        <v>114</v>
      </c>
      <c r="C9" s="193" t="s">
        <v>136</v>
      </c>
      <c r="D9" s="199" t="s">
        <v>115</v>
      </c>
      <c r="E9" s="198" t="s">
        <v>118</v>
      </c>
    </row>
    <row r="10" spans="1:5" ht="38.25" x14ac:dyDescent="0.2">
      <c r="A10" s="197" t="s">
        <v>137</v>
      </c>
      <c r="B10" s="189">
        <f>TRUNC('BC Líder - Diurno'!E114,2)</f>
        <v>6736.43</v>
      </c>
      <c r="C10" s="200">
        <v>1</v>
      </c>
      <c r="D10" s="191">
        <v>2</v>
      </c>
      <c r="E10" s="189">
        <f>TRUNC(B10*D10,2)</f>
        <v>13472.86</v>
      </c>
    </row>
    <row r="11" spans="1:5" ht="38.25" x14ac:dyDescent="0.2">
      <c r="A11" s="197" t="s">
        <v>140</v>
      </c>
      <c r="B11" s="189">
        <f>TRUNC('BC Líder - Noturno'!E114,2)</f>
        <v>7414.4</v>
      </c>
      <c r="C11" s="200">
        <v>1</v>
      </c>
      <c r="D11" s="191">
        <v>2</v>
      </c>
      <c r="E11" s="189">
        <f>TRUNC(B11*D11,2)</f>
        <v>14828.8</v>
      </c>
    </row>
    <row r="12" spans="1:5" ht="38.25" customHeight="1" x14ac:dyDescent="0.2">
      <c r="A12" s="197" t="s">
        <v>138</v>
      </c>
      <c r="B12" s="189">
        <f>TRUNC('BC - Diurno'!E114,2)</f>
        <v>5740.72</v>
      </c>
      <c r="C12" s="200">
        <v>2</v>
      </c>
      <c r="D12" s="191">
        <v>4</v>
      </c>
      <c r="E12" s="189">
        <f>TRUNC(B12*D12,2)</f>
        <v>22962.880000000001</v>
      </c>
    </row>
    <row r="13" spans="1:5" ht="38.25" customHeight="1" x14ac:dyDescent="0.2">
      <c r="A13" s="197" t="s">
        <v>139</v>
      </c>
      <c r="B13" s="189">
        <f>TRUNC('BC - Noturno'!E114,2)</f>
        <v>0</v>
      </c>
      <c r="C13" s="200">
        <v>2</v>
      </c>
      <c r="D13" s="191">
        <v>4</v>
      </c>
      <c r="E13" s="189">
        <f>TRUNC(B13*D13,2)</f>
        <v>0</v>
      </c>
    </row>
    <row r="14" spans="1:5" ht="15" x14ac:dyDescent="0.2">
      <c r="A14" s="236" t="s">
        <v>116</v>
      </c>
      <c r="B14" s="236"/>
      <c r="C14" s="236"/>
      <c r="D14" s="236"/>
      <c r="E14" s="187">
        <f>SUM(E10:E13)</f>
        <v>51264.54</v>
      </c>
    </row>
    <row r="16" spans="1:5" ht="15" x14ac:dyDescent="0.2">
      <c r="A16" s="252" t="s">
        <v>127</v>
      </c>
      <c r="B16" s="252"/>
      <c r="C16" s="252"/>
      <c r="D16" s="252"/>
      <c r="E16" s="252"/>
    </row>
    <row r="17" spans="1:8" ht="45" x14ac:dyDescent="0.25">
      <c r="A17" s="199" t="s">
        <v>113</v>
      </c>
      <c r="B17" s="194" t="s">
        <v>114</v>
      </c>
      <c r="C17" s="193" t="s">
        <v>136</v>
      </c>
      <c r="D17" s="199" t="s">
        <v>115</v>
      </c>
      <c r="E17" s="198" t="s">
        <v>118</v>
      </c>
    </row>
    <row r="18" spans="1:8" ht="38.25" x14ac:dyDescent="0.2">
      <c r="A18" s="197" t="s">
        <v>137</v>
      </c>
      <c r="B18" s="189">
        <f>TRUNC('BC Líder - Diurno'!E114,2)</f>
        <v>6736.43</v>
      </c>
      <c r="C18" s="191">
        <v>1</v>
      </c>
      <c r="D18" s="191">
        <v>2</v>
      </c>
      <c r="E18" s="189">
        <f>TRUNC(B18*D18,2)</f>
        <v>13472.86</v>
      </c>
    </row>
    <row r="19" spans="1:8" ht="38.25" x14ac:dyDescent="0.2">
      <c r="A19" s="197" t="s">
        <v>140</v>
      </c>
      <c r="B19" s="189">
        <f>TRUNC('BC Líder - Noturno'!E114,2)</f>
        <v>7414.4</v>
      </c>
      <c r="C19" s="191">
        <v>1</v>
      </c>
      <c r="D19" s="191">
        <v>2</v>
      </c>
      <c r="E19" s="189">
        <f>TRUNC(B19*D19,2)</f>
        <v>14828.8</v>
      </c>
    </row>
    <row r="20" spans="1:8" ht="38.25" x14ac:dyDescent="0.2">
      <c r="A20" s="197" t="s">
        <v>141</v>
      </c>
      <c r="B20" s="189">
        <f>TRUNC('BC - Diurno'!E114,2)</f>
        <v>5740.72</v>
      </c>
      <c r="C20" s="191">
        <v>1</v>
      </c>
      <c r="D20" s="191">
        <v>2</v>
      </c>
      <c r="E20" s="189">
        <f>TRUNC(B20*D20,2)</f>
        <v>11481.44</v>
      </c>
    </row>
    <row r="21" spans="1:8" ht="38.25" x14ac:dyDescent="0.2">
      <c r="A21" s="197" t="s">
        <v>139</v>
      </c>
      <c r="B21" s="189">
        <f>TRUNC('BC - Noturno'!E114,2)</f>
        <v>0</v>
      </c>
      <c r="C21" s="191">
        <v>1</v>
      </c>
      <c r="D21" s="191">
        <v>2</v>
      </c>
      <c r="E21" s="189">
        <f>TRUNC(B21*D21,2)</f>
        <v>0</v>
      </c>
    </row>
    <row r="22" spans="1:8" ht="15" x14ac:dyDescent="0.2">
      <c r="A22" s="236" t="s">
        <v>116</v>
      </c>
      <c r="B22" s="236"/>
      <c r="C22" s="236"/>
      <c r="D22" s="236"/>
      <c r="E22" s="187">
        <f>SUM(E18:E21)</f>
        <v>39783.1</v>
      </c>
    </row>
    <row r="24" spans="1:8" ht="15" x14ac:dyDescent="0.2">
      <c r="A24" s="237" t="s">
        <v>358</v>
      </c>
      <c r="B24" s="237"/>
      <c r="C24" s="237"/>
      <c r="D24" s="237"/>
      <c r="E24" s="237"/>
      <c r="F24" s="179"/>
    </row>
    <row r="25" spans="1:8" ht="14.25" x14ac:dyDescent="0.2">
      <c r="A25" s="238" t="s">
        <v>117</v>
      </c>
      <c r="B25" s="239"/>
      <c r="C25" s="239"/>
      <c r="D25" s="239"/>
      <c r="E25" s="196">
        <f>E14+E22</f>
        <v>91047.64</v>
      </c>
      <c r="F25" s="180"/>
    </row>
    <row r="26" spans="1:8" ht="13.5" thickBot="1" x14ac:dyDescent="0.25">
      <c r="A26" s="173"/>
      <c r="B26" s="173"/>
      <c r="C26" s="173"/>
      <c r="D26" s="173"/>
      <c r="E26" s="173"/>
      <c r="F26" s="180"/>
      <c r="H26" s="179"/>
    </row>
    <row r="27" spans="1:8" ht="12.75" customHeight="1" x14ac:dyDescent="0.2">
      <c r="A27" s="240" t="s">
        <v>359</v>
      </c>
      <c r="B27" s="241"/>
      <c r="C27" s="241"/>
      <c r="D27" s="241"/>
      <c r="E27" s="241"/>
      <c r="F27" s="180"/>
      <c r="H27" s="179"/>
    </row>
    <row r="28" spans="1:8" ht="12.75" customHeight="1" thickBot="1" x14ac:dyDescent="0.25">
      <c r="A28" s="242"/>
      <c r="B28" s="243"/>
      <c r="C28" s="243"/>
      <c r="D28" s="243"/>
      <c r="E28" s="243"/>
      <c r="F28" s="180"/>
      <c r="H28" s="179"/>
    </row>
    <row r="29" spans="1:8" x14ac:dyDescent="0.2">
      <c r="A29" s="173"/>
      <c r="B29" s="173"/>
      <c r="C29" s="173"/>
      <c r="D29" s="173"/>
      <c r="E29" s="173"/>
      <c r="F29" s="180"/>
      <c r="H29" s="179"/>
    </row>
    <row r="30" spans="1:8" ht="30" x14ac:dyDescent="0.25">
      <c r="A30" s="195"/>
      <c r="B30" s="194"/>
      <c r="C30" s="193"/>
      <c r="D30" s="188" t="s">
        <v>373</v>
      </c>
      <c r="E30" s="193" t="s">
        <v>377</v>
      </c>
      <c r="F30" s="180"/>
      <c r="H30" s="179"/>
    </row>
    <row r="31" spans="1:8" ht="45" customHeight="1" x14ac:dyDescent="0.2">
      <c r="A31" s="210" t="s">
        <v>371</v>
      </c>
      <c r="B31" s="192" t="s">
        <v>374</v>
      </c>
      <c r="C31" s="191" t="s">
        <v>363</v>
      </c>
      <c r="D31" s="190" t="s">
        <v>376</v>
      </c>
      <c r="E31" s="189">
        <f>'SERVIÇO DE TREINAMENTO BVI'!I9</f>
        <v>13492.2075</v>
      </c>
      <c r="F31" s="180"/>
      <c r="H31" s="179"/>
    </row>
    <row r="32" spans="1:8" ht="45" customHeight="1" x14ac:dyDescent="0.2">
      <c r="A32" s="210" t="s">
        <v>372</v>
      </c>
      <c r="B32" s="192" t="s">
        <v>375</v>
      </c>
      <c r="C32" s="191" t="s">
        <v>363</v>
      </c>
      <c r="D32" s="190" t="s">
        <v>376</v>
      </c>
      <c r="E32" s="189">
        <f>'SERVIÇO DE TREINAMENTO BVI'!I10</f>
        <v>14038.157500000001</v>
      </c>
      <c r="F32" s="180"/>
      <c r="H32" s="179"/>
    </row>
    <row r="33" spans="1:8" ht="15" x14ac:dyDescent="0.2">
      <c r="A33" s="236" t="s">
        <v>386</v>
      </c>
      <c r="B33" s="236"/>
      <c r="C33" s="236"/>
      <c r="D33" s="236"/>
      <c r="E33" s="187">
        <f>SUM(E31:E32)</f>
        <v>27530.365000000002</v>
      </c>
      <c r="F33" s="180"/>
      <c r="H33" s="179"/>
    </row>
    <row r="34" spans="1:8" ht="13.5" thickBot="1" x14ac:dyDescent="0.25">
      <c r="A34" s="173"/>
      <c r="B34" s="173"/>
      <c r="C34" s="173"/>
      <c r="D34" s="173"/>
      <c r="E34" s="173"/>
      <c r="F34" s="180"/>
      <c r="H34" s="179"/>
    </row>
    <row r="35" spans="1:8" ht="15" x14ac:dyDescent="0.2">
      <c r="A35" s="221" t="s">
        <v>378</v>
      </c>
      <c r="B35" s="222"/>
      <c r="C35" s="222"/>
      <c r="D35" s="222"/>
      <c r="E35" s="223"/>
      <c r="F35" s="180"/>
      <c r="H35" s="179"/>
    </row>
    <row r="36" spans="1:8" ht="14.25" x14ac:dyDescent="0.2">
      <c r="A36" s="224" t="s">
        <v>388</v>
      </c>
      <c r="B36" s="225"/>
      <c r="C36" s="225"/>
      <c r="D36" s="226"/>
      <c r="E36" s="186">
        <f>E31</f>
        <v>13492.2075</v>
      </c>
      <c r="F36" s="180"/>
      <c r="H36" s="179"/>
    </row>
    <row r="37" spans="1:8" ht="14.25" x14ac:dyDescent="0.2">
      <c r="A37" s="227" t="s">
        <v>389</v>
      </c>
      <c r="B37" s="228"/>
      <c r="C37" s="228"/>
      <c r="D37" s="229"/>
      <c r="E37" s="186">
        <f>E32</f>
        <v>14038.157500000001</v>
      </c>
      <c r="F37" s="180"/>
      <c r="H37" s="179"/>
    </row>
    <row r="38" spans="1:8" ht="14.25" customHeight="1" thickBot="1" x14ac:dyDescent="0.25">
      <c r="A38" s="230" t="s">
        <v>387</v>
      </c>
      <c r="B38" s="231"/>
      <c r="C38" s="231"/>
      <c r="D38" s="232"/>
      <c r="E38" s="185">
        <f>E33</f>
        <v>27530.365000000002</v>
      </c>
      <c r="F38" s="180"/>
      <c r="H38" s="179"/>
    </row>
    <row r="39" spans="1:8" ht="14.25" customHeight="1" thickBot="1" x14ac:dyDescent="0.25">
      <c r="A39" s="184"/>
      <c r="B39" s="173"/>
      <c r="C39" s="173"/>
      <c r="D39" s="173"/>
      <c r="E39" s="183"/>
      <c r="F39" s="180"/>
      <c r="H39" s="179"/>
    </row>
    <row r="40" spans="1:8" ht="14.25" customHeight="1" thickBot="1" x14ac:dyDescent="0.25">
      <c r="A40" s="233" t="s">
        <v>405</v>
      </c>
      <c r="B40" s="234"/>
      <c r="C40" s="234"/>
      <c r="D40" s="234"/>
      <c r="E40" s="235"/>
      <c r="F40" s="180"/>
      <c r="H40" s="179"/>
    </row>
    <row r="41" spans="1:8" ht="14.25" customHeight="1" x14ac:dyDescent="0.2">
      <c r="A41" s="182" t="s">
        <v>404</v>
      </c>
      <c r="B41" s="181" t="s">
        <v>403</v>
      </c>
      <c r="C41" s="219" t="s">
        <v>402</v>
      </c>
      <c r="D41" s="219"/>
      <c r="E41" s="220"/>
      <c r="F41" s="180"/>
      <c r="H41" s="179"/>
    </row>
    <row r="42" spans="1:8" ht="14.25" customHeight="1" x14ac:dyDescent="0.2">
      <c r="A42" s="203" t="s">
        <v>401</v>
      </c>
      <c r="B42" s="204">
        <f>(E14/30)*4</f>
        <v>6835.2719999999999</v>
      </c>
      <c r="C42" s="211" t="s">
        <v>406</v>
      </c>
      <c r="D42" s="211"/>
      <c r="E42" s="212"/>
      <c r="F42" s="180"/>
      <c r="H42" s="179"/>
    </row>
    <row r="43" spans="1:8" ht="14.25" customHeight="1" x14ac:dyDescent="0.2">
      <c r="A43" s="205">
        <v>45413</v>
      </c>
      <c r="B43" s="204">
        <f>E14</f>
        <v>51264.54</v>
      </c>
      <c r="C43" s="211" t="s">
        <v>407</v>
      </c>
      <c r="D43" s="211"/>
      <c r="E43" s="212"/>
      <c r="F43" s="180"/>
      <c r="H43" s="179"/>
    </row>
    <row r="44" spans="1:8" ht="14.25" customHeight="1" x14ac:dyDescent="0.2">
      <c r="A44" s="205">
        <v>45444</v>
      </c>
      <c r="B44" s="204">
        <f>E25</f>
        <v>91047.64</v>
      </c>
      <c r="C44" s="211" t="s">
        <v>408</v>
      </c>
      <c r="D44" s="211"/>
      <c r="E44" s="212"/>
      <c r="F44" s="180"/>
      <c r="H44" s="179"/>
    </row>
    <row r="45" spans="1:8" ht="14.25" customHeight="1" x14ac:dyDescent="0.2">
      <c r="A45" s="205">
        <v>45474</v>
      </c>
      <c r="B45" s="204">
        <f t="shared" ref="B45:B65" si="0">$B$44</f>
        <v>91047.64</v>
      </c>
      <c r="C45" s="211" t="s">
        <v>409</v>
      </c>
      <c r="D45" s="211"/>
      <c r="E45" s="212"/>
      <c r="F45" s="180"/>
      <c r="H45" s="179"/>
    </row>
    <row r="46" spans="1:8" ht="14.25" customHeight="1" x14ac:dyDescent="0.2">
      <c r="A46" s="205">
        <v>45505</v>
      </c>
      <c r="B46" s="204">
        <f t="shared" si="0"/>
        <v>91047.64</v>
      </c>
      <c r="C46" s="211" t="s">
        <v>409</v>
      </c>
      <c r="D46" s="211"/>
      <c r="E46" s="212"/>
      <c r="F46" s="180"/>
      <c r="H46" s="179"/>
    </row>
    <row r="47" spans="1:8" ht="14.25" customHeight="1" x14ac:dyDescent="0.2">
      <c r="A47" s="205">
        <v>45536</v>
      </c>
      <c r="B47" s="204">
        <f t="shared" si="0"/>
        <v>91047.64</v>
      </c>
      <c r="C47" s="211" t="s">
        <v>409</v>
      </c>
      <c r="D47" s="211"/>
      <c r="E47" s="212"/>
      <c r="F47" s="180"/>
      <c r="H47" s="179"/>
    </row>
    <row r="48" spans="1:8" x14ac:dyDescent="0.2">
      <c r="A48" s="205">
        <v>45566</v>
      </c>
      <c r="B48" s="204">
        <f t="shared" si="0"/>
        <v>91047.64</v>
      </c>
      <c r="C48" s="211" t="s">
        <v>409</v>
      </c>
      <c r="D48" s="211"/>
      <c r="E48" s="212"/>
      <c r="F48" s="180"/>
      <c r="H48" s="179"/>
    </row>
    <row r="49" spans="1:7" x14ac:dyDescent="0.2">
      <c r="A49" s="205">
        <v>45597</v>
      </c>
      <c r="B49" s="204">
        <f t="shared" si="0"/>
        <v>91047.64</v>
      </c>
      <c r="C49" s="211" t="s">
        <v>409</v>
      </c>
      <c r="D49" s="211"/>
      <c r="E49" s="212"/>
    </row>
    <row r="50" spans="1:7" x14ac:dyDescent="0.2">
      <c r="A50" s="205">
        <v>45627</v>
      </c>
      <c r="B50" s="204">
        <f t="shared" si="0"/>
        <v>91047.64</v>
      </c>
      <c r="C50" s="211" t="s">
        <v>409</v>
      </c>
      <c r="D50" s="211"/>
      <c r="E50" s="212"/>
    </row>
    <row r="51" spans="1:7" x14ac:dyDescent="0.2">
      <c r="A51" s="205">
        <v>45658</v>
      </c>
      <c r="B51" s="204">
        <f t="shared" si="0"/>
        <v>91047.64</v>
      </c>
      <c r="C51" s="211" t="s">
        <v>409</v>
      </c>
      <c r="D51" s="211"/>
      <c r="E51" s="212"/>
    </row>
    <row r="52" spans="1:7" x14ac:dyDescent="0.2">
      <c r="A52" s="205">
        <v>45689</v>
      </c>
      <c r="B52" s="204">
        <f t="shared" si="0"/>
        <v>91047.64</v>
      </c>
      <c r="C52" s="211" t="s">
        <v>409</v>
      </c>
      <c r="D52" s="211"/>
      <c r="E52" s="212"/>
      <c r="G52" s="178"/>
    </row>
    <row r="53" spans="1:7" x14ac:dyDescent="0.2">
      <c r="A53" s="205">
        <v>45717</v>
      </c>
      <c r="B53" s="204">
        <f t="shared" si="0"/>
        <v>91047.64</v>
      </c>
      <c r="C53" s="211" t="s">
        <v>409</v>
      </c>
      <c r="D53" s="211"/>
      <c r="E53" s="212"/>
    </row>
    <row r="54" spans="1:7" x14ac:dyDescent="0.2">
      <c r="A54" s="205">
        <v>45748</v>
      </c>
      <c r="B54" s="204">
        <f t="shared" si="0"/>
        <v>91047.64</v>
      </c>
      <c r="C54" s="211" t="s">
        <v>409</v>
      </c>
      <c r="D54" s="211"/>
      <c r="E54" s="212"/>
    </row>
    <row r="55" spans="1:7" x14ac:dyDescent="0.2">
      <c r="A55" s="205">
        <v>45778</v>
      </c>
      <c r="B55" s="204">
        <f t="shared" si="0"/>
        <v>91047.64</v>
      </c>
      <c r="C55" s="211" t="s">
        <v>409</v>
      </c>
      <c r="D55" s="211"/>
      <c r="E55" s="212"/>
    </row>
    <row r="56" spans="1:7" x14ac:dyDescent="0.2">
      <c r="A56" s="205">
        <v>45809</v>
      </c>
      <c r="B56" s="204">
        <f t="shared" si="0"/>
        <v>91047.64</v>
      </c>
      <c r="C56" s="211" t="s">
        <v>409</v>
      </c>
      <c r="D56" s="211"/>
      <c r="E56" s="212"/>
    </row>
    <row r="57" spans="1:7" x14ac:dyDescent="0.2">
      <c r="A57" s="205">
        <v>45839</v>
      </c>
      <c r="B57" s="204">
        <f t="shared" si="0"/>
        <v>91047.64</v>
      </c>
      <c r="C57" s="211" t="s">
        <v>409</v>
      </c>
      <c r="D57" s="211"/>
      <c r="E57" s="212"/>
    </row>
    <row r="58" spans="1:7" x14ac:dyDescent="0.2">
      <c r="A58" s="205">
        <v>45870</v>
      </c>
      <c r="B58" s="204">
        <f t="shared" si="0"/>
        <v>91047.64</v>
      </c>
      <c r="C58" s="211" t="s">
        <v>409</v>
      </c>
      <c r="D58" s="211"/>
      <c r="E58" s="212"/>
    </row>
    <row r="59" spans="1:7" x14ac:dyDescent="0.2">
      <c r="A59" s="205">
        <v>45901</v>
      </c>
      <c r="B59" s="204">
        <f t="shared" si="0"/>
        <v>91047.64</v>
      </c>
      <c r="C59" s="211" t="s">
        <v>409</v>
      </c>
      <c r="D59" s="211"/>
      <c r="E59" s="212"/>
    </row>
    <row r="60" spans="1:7" x14ac:dyDescent="0.2">
      <c r="A60" s="205">
        <v>45931</v>
      </c>
      <c r="B60" s="204">
        <f t="shared" si="0"/>
        <v>91047.64</v>
      </c>
      <c r="C60" s="211" t="s">
        <v>409</v>
      </c>
      <c r="D60" s="211"/>
      <c r="E60" s="212"/>
    </row>
    <row r="61" spans="1:7" x14ac:dyDescent="0.2">
      <c r="A61" s="205">
        <v>45962</v>
      </c>
      <c r="B61" s="204">
        <f t="shared" si="0"/>
        <v>91047.64</v>
      </c>
      <c r="C61" s="211" t="s">
        <v>409</v>
      </c>
      <c r="D61" s="211"/>
      <c r="E61" s="212"/>
    </row>
    <row r="62" spans="1:7" x14ac:dyDescent="0.2">
      <c r="A62" s="205">
        <v>45992</v>
      </c>
      <c r="B62" s="204">
        <f t="shared" si="0"/>
        <v>91047.64</v>
      </c>
      <c r="C62" s="211" t="s">
        <v>409</v>
      </c>
      <c r="D62" s="211"/>
      <c r="E62" s="212"/>
    </row>
    <row r="63" spans="1:7" x14ac:dyDescent="0.2">
      <c r="A63" s="205">
        <v>46023</v>
      </c>
      <c r="B63" s="204">
        <f t="shared" si="0"/>
        <v>91047.64</v>
      </c>
      <c r="C63" s="211" t="s">
        <v>409</v>
      </c>
      <c r="D63" s="211"/>
      <c r="E63" s="212"/>
    </row>
    <row r="64" spans="1:7" x14ac:dyDescent="0.2">
      <c r="A64" s="205">
        <v>46054</v>
      </c>
      <c r="B64" s="204">
        <f t="shared" si="0"/>
        <v>91047.64</v>
      </c>
      <c r="C64" s="211" t="s">
        <v>409</v>
      </c>
      <c r="D64" s="211"/>
      <c r="E64" s="212"/>
    </row>
    <row r="65" spans="1:5" x14ac:dyDescent="0.2">
      <c r="A65" s="205">
        <v>46082</v>
      </c>
      <c r="B65" s="204">
        <f t="shared" si="0"/>
        <v>91047.64</v>
      </c>
      <c r="C65" s="211" t="s">
        <v>409</v>
      </c>
      <c r="D65" s="211"/>
      <c r="E65" s="212"/>
    </row>
    <row r="66" spans="1:5" ht="13.5" thickBot="1" x14ac:dyDescent="0.25">
      <c r="A66" s="206" t="s">
        <v>400</v>
      </c>
      <c r="B66" s="207">
        <f>((E14/30)*26)+((E22/30)*26)</f>
        <v>78907.954666666657</v>
      </c>
      <c r="C66" s="215" t="s">
        <v>399</v>
      </c>
      <c r="D66" s="215"/>
      <c r="E66" s="216"/>
    </row>
    <row r="67" spans="1:5" ht="15.75" thickBot="1" x14ac:dyDescent="0.3">
      <c r="A67" s="175" t="s">
        <v>41</v>
      </c>
      <c r="B67" s="174">
        <f>SUM(B42:B66)</f>
        <v>2140055.8466666653</v>
      </c>
      <c r="C67" s="217" t="s">
        <v>398</v>
      </c>
      <c r="D67" s="217"/>
      <c r="E67" s="218"/>
    </row>
    <row r="68" spans="1:5" ht="14.25" x14ac:dyDescent="0.2">
      <c r="A68" s="177"/>
      <c r="B68" s="208">
        <v>13492.21</v>
      </c>
      <c r="C68" s="213" t="s">
        <v>397</v>
      </c>
      <c r="D68" s="213"/>
      <c r="E68" s="214"/>
    </row>
    <row r="69" spans="1:5" ht="15" thickBot="1" x14ac:dyDescent="0.25">
      <c r="A69" s="176"/>
      <c r="B69" s="209">
        <v>14038.16</v>
      </c>
      <c r="C69" s="215" t="s">
        <v>396</v>
      </c>
      <c r="D69" s="215"/>
      <c r="E69" s="216"/>
    </row>
    <row r="70" spans="1:5" ht="15.75" thickBot="1" x14ac:dyDescent="0.3">
      <c r="A70" s="175" t="s">
        <v>41</v>
      </c>
      <c r="B70" s="174">
        <f>SUM(B67:B69)</f>
        <v>2167586.2166666654</v>
      </c>
      <c r="C70" s="217" t="s">
        <v>395</v>
      </c>
      <c r="D70" s="217"/>
      <c r="E70" s="218"/>
    </row>
    <row r="72" spans="1:5" x14ac:dyDescent="0.2">
      <c r="A72" s="173"/>
      <c r="B72" s="173"/>
      <c r="C72" s="173"/>
      <c r="D72" s="173"/>
    </row>
    <row r="73" spans="1:5" x14ac:dyDescent="0.2">
      <c r="A73" s="173"/>
      <c r="B73" s="173"/>
      <c r="C73" s="173"/>
      <c r="D73" s="173"/>
    </row>
    <row r="74" spans="1:5" x14ac:dyDescent="0.2">
      <c r="A74" s="173"/>
      <c r="B74" s="173"/>
      <c r="C74" s="173"/>
      <c r="D74" s="173"/>
    </row>
    <row r="75" spans="1:5" x14ac:dyDescent="0.2">
      <c r="A75" s="173"/>
      <c r="B75" s="173"/>
      <c r="C75" s="173"/>
      <c r="D75" s="173"/>
    </row>
    <row r="76" spans="1:5" x14ac:dyDescent="0.2">
      <c r="A76" s="173"/>
      <c r="B76" s="173"/>
      <c r="C76" s="173"/>
      <c r="D76" s="173"/>
    </row>
    <row r="77" spans="1:5" x14ac:dyDescent="0.2">
      <c r="A77" s="173"/>
      <c r="B77" s="173"/>
      <c r="C77" s="173"/>
      <c r="D77" s="173"/>
    </row>
    <row r="78" spans="1:5" x14ac:dyDescent="0.2">
      <c r="A78" s="173"/>
      <c r="B78" s="173"/>
      <c r="C78" s="173"/>
      <c r="D78" s="173"/>
    </row>
    <row r="79" spans="1:5" x14ac:dyDescent="0.2">
      <c r="A79" s="173"/>
      <c r="B79" s="173"/>
      <c r="C79" s="173"/>
      <c r="D79" s="173"/>
    </row>
    <row r="80" spans="1:5" x14ac:dyDescent="0.2">
      <c r="A80" s="173"/>
      <c r="B80" s="173"/>
      <c r="C80" s="173"/>
      <c r="D80" s="173"/>
    </row>
    <row r="81" spans="1:4" x14ac:dyDescent="0.2">
      <c r="A81" s="173"/>
      <c r="B81" s="173"/>
      <c r="C81" s="173"/>
      <c r="D81" s="173"/>
    </row>
  </sheetData>
  <mergeCells count="45">
    <mergeCell ref="A2:E4"/>
    <mergeCell ref="A6:E6"/>
    <mergeCell ref="A8:E8"/>
    <mergeCell ref="A14:D14"/>
    <mergeCell ref="A16:E16"/>
    <mergeCell ref="A22:D22"/>
    <mergeCell ref="A24:E24"/>
    <mergeCell ref="A25:D25"/>
    <mergeCell ref="A27:E28"/>
    <mergeCell ref="A33:D33"/>
    <mergeCell ref="A35:E35"/>
    <mergeCell ref="A36:D36"/>
    <mergeCell ref="A37:D37"/>
    <mergeCell ref="A38:D38"/>
    <mergeCell ref="A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8:E68"/>
    <mergeCell ref="C69:E69"/>
    <mergeCell ref="C70:E70"/>
    <mergeCell ref="C62:E62"/>
    <mergeCell ref="C63:E63"/>
    <mergeCell ref="C64:E64"/>
    <mergeCell ref="C65:E65"/>
    <mergeCell ref="C66:E66"/>
    <mergeCell ref="C67:E67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8"/>
  <sheetViews>
    <sheetView showGridLines="0" view="pageBreakPreview" topLeftCell="A73" zoomScale="90" zoomScaleNormal="130" zoomScaleSheetLayoutView="90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9" width="10.42578125" style="1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0" t="s">
        <v>3</v>
      </c>
      <c r="C5" s="310"/>
      <c r="D5" s="311"/>
      <c r="E5" s="312"/>
      <c r="F5" s="7"/>
    </row>
    <row r="6" spans="1:6" ht="14.1" customHeight="1" x14ac:dyDescent="0.2">
      <c r="A6" s="6" t="s">
        <v>4</v>
      </c>
      <c r="B6" s="299" t="s">
        <v>128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110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286">
        <v>2024.68</v>
      </c>
      <c r="E15" s="287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66">
        <f>D15</f>
        <v>2024.68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65">
        <f>(D15*D22)</f>
        <v>607.404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/>
      <c r="F23" s="4"/>
    </row>
    <row r="24" spans="1:6" ht="14.1" customHeight="1" x14ac:dyDescent="0.2">
      <c r="A24" s="10" t="s">
        <v>8</v>
      </c>
      <c r="B24" s="264" t="s">
        <v>23</v>
      </c>
      <c r="C24" s="264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122</v>
      </c>
      <c r="C26" s="264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SUM(E21:E26)</f>
        <v>2653.0210318181817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221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0.1111</v>
      </c>
      <c r="E31" s="14">
        <f>ROUND($E$27*D31,2)</f>
        <v>294.75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0.19440000000000002</v>
      </c>
      <c r="E32" s="15">
        <f>ROUND($E$27*D32,2)</f>
        <v>515.75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14">
        <f>(E27+E32+E77)*D35</f>
        <v>642.5224408737954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(E27+E32+E77)*D36</f>
        <v>80.315305109224425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(E27+E32+E77)*D37</f>
        <v>96.378366131069313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(E27+E32+E77)*D38</f>
        <v>48.189183065534657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(E27+E32+E77)*D39</f>
        <v>32.126122043689769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19.275673226213861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6.4252244087379538</v>
      </c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>
        <v>0.08</v>
      </c>
      <c r="E42" s="14">
        <f>(E27+E32+E77)*D42</f>
        <v>257.00897634951815</v>
      </c>
      <c r="F42" s="7"/>
    </row>
    <row r="43" spans="1:6" s="3" customFormat="1" ht="14.1" customHeight="1" x14ac:dyDescent="0.2">
      <c r="A43" s="255" t="s">
        <v>41</v>
      </c>
      <c r="B43" s="255"/>
      <c r="C43" s="255"/>
      <c r="D43" s="38">
        <f>SUM(D35:D42)</f>
        <v>0.36800000000000005</v>
      </c>
      <c r="E43" s="35">
        <f>SUM(E35:E42)</f>
        <v>1182.2412912077834</v>
      </c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549.71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515.75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1182.2412912077834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549.71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2247.6999999999998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E27*D61</f>
        <v>11.063097702681818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E61*0.08</f>
        <v>0.88504781621454542</v>
      </c>
      <c r="F62" s="4"/>
    </row>
    <row r="63" spans="1:6" ht="14.1" customHeight="1" x14ac:dyDescent="0.2">
      <c r="A63" s="17" t="s">
        <v>6</v>
      </c>
      <c r="B63" s="279" t="s">
        <v>83</v>
      </c>
      <c r="C63" s="280"/>
      <c r="D63" s="55">
        <v>1.6000000000000001E-3</v>
      </c>
      <c r="E63" s="14">
        <f>E27*D63</f>
        <v>4.2448336509090909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E27*D64</f>
        <v>51.574728858545448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E64*D43</f>
        <v>18.979500219944729</v>
      </c>
      <c r="F65" s="4"/>
    </row>
    <row r="66" spans="1:6" ht="14.1" customHeight="1" x14ac:dyDescent="0.2">
      <c r="A66" s="17" t="s">
        <v>25</v>
      </c>
      <c r="B66" s="279" t="s">
        <v>85</v>
      </c>
      <c r="C66" s="280"/>
      <c r="D66" s="55">
        <v>3.2000000000000001E-2</v>
      </c>
      <c r="E66" s="14">
        <f>E27*D66</f>
        <v>84.896673018181815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171.64388126647745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355</v>
      </c>
      <c r="C71" s="264"/>
      <c r="D71" s="68">
        <v>9.2599999999999991E-3</v>
      </c>
      <c r="E71" s="14">
        <f>E27*D71</f>
        <v>24.566974754636359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>E27*D72</f>
        <v>14.75079693690909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>E27*D73</f>
        <v>0.74284588890909076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>E27*D74</f>
        <v>0.86223183534090897</v>
      </c>
      <c r="F74" s="4"/>
    </row>
    <row r="75" spans="1:6" ht="14.1" customHeight="1" x14ac:dyDescent="0.2">
      <c r="A75" s="10" t="s">
        <v>24</v>
      </c>
      <c r="B75" s="264" t="s">
        <v>129</v>
      </c>
      <c r="C75" s="264"/>
      <c r="D75" s="68">
        <v>1.1000000000000001E-3</v>
      </c>
      <c r="E75" s="14">
        <f>E27*D75</f>
        <v>2.9183231350000001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>ROUND($E$27*D76,2)</f>
        <v>0</v>
      </c>
      <c r="F76" s="4"/>
    </row>
    <row r="77" spans="1:6" ht="14.1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>SUM(E71:E76)</f>
        <v>43.841172550795442</v>
      </c>
      <c r="F77" s="4"/>
    </row>
    <row r="78" spans="1:6" ht="13.5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9" ht="14.1" customHeight="1" x14ac:dyDescent="0.2">
      <c r="A81" s="52"/>
      <c r="B81" s="52"/>
      <c r="C81" s="52"/>
      <c r="D81" s="52"/>
      <c r="E81" s="53"/>
      <c r="F81" s="4"/>
    </row>
    <row r="82" spans="1:9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9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9" ht="14.1" customHeight="1" x14ac:dyDescent="0.2">
      <c r="A84" s="10" t="s">
        <v>31</v>
      </c>
      <c r="B84" s="264" t="s">
        <v>130</v>
      </c>
      <c r="C84" s="264"/>
      <c r="D84" s="264"/>
      <c r="E84" s="14">
        <f>E77</f>
        <v>43.841172550795442</v>
      </c>
      <c r="F84" s="4"/>
    </row>
    <row r="85" spans="1:9" ht="14.1" customHeight="1" x14ac:dyDescent="0.2">
      <c r="A85" s="10" t="s">
        <v>42</v>
      </c>
      <c r="B85" s="264" t="s">
        <v>131</v>
      </c>
      <c r="C85" s="264"/>
      <c r="D85" s="264"/>
      <c r="E85" s="14">
        <f>E80</f>
        <v>0</v>
      </c>
      <c r="F85" s="4"/>
    </row>
    <row r="86" spans="1:9" ht="14.1" customHeight="1" x14ac:dyDescent="0.2">
      <c r="A86" s="10"/>
      <c r="B86" s="265" t="s">
        <v>41</v>
      </c>
      <c r="C86" s="266"/>
      <c r="D86" s="267"/>
      <c r="E86" s="15">
        <f>SUM(E84:E85)</f>
        <v>43.841172550795442</v>
      </c>
      <c r="F86" s="4"/>
    </row>
    <row r="87" spans="1:9" ht="14.1" customHeight="1" x14ac:dyDescent="0.2">
      <c r="A87" s="52"/>
      <c r="B87" s="52"/>
      <c r="C87" s="52"/>
      <c r="D87" s="52"/>
      <c r="E87" s="53"/>
      <c r="F87" s="4"/>
    </row>
    <row r="88" spans="1:9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9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9" ht="14.1" customHeight="1" x14ac:dyDescent="0.2">
      <c r="A90" s="10" t="s">
        <v>2</v>
      </c>
      <c r="B90" s="271" t="s">
        <v>132</v>
      </c>
      <c r="C90" s="272"/>
      <c r="D90" s="273"/>
      <c r="E90" s="69">
        <f>'EQUIPAMENTOS E MATERIAIS'!F253</f>
        <v>37.054722222222217</v>
      </c>
      <c r="F90" s="4"/>
    </row>
    <row r="91" spans="1:9" ht="14.1" customHeight="1" x14ac:dyDescent="0.2">
      <c r="A91" s="10" t="s">
        <v>4</v>
      </c>
      <c r="B91" s="271" t="s">
        <v>353</v>
      </c>
      <c r="C91" s="272"/>
      <c r="D91" s="273"/>
      <c r="E91" s="69">
        <f>'EQUIPAMENTOS E MATERIAIS'!F250</f>
        <v>3.786541666666666</v>
      </c>
      <c r="F91" s="4"/>
    </row>
    <row r="92" spans="1:9" ht="14.1" customHeight="1" x14ac:dyDescent="0.2">
      <c r="A92" s="10" t="s">
        <v>6</v>
      </c>
      <c r="B92" s="274" t="s">
        <v>354</v>
      </c>
      <c r="C92" s="275"/>
      <c r="D92" s="276"/>
      <c r="E92" s="11">
        <f>'EQUIPAMENTOS E MATERIAIS'!F251+'EQUIPAMENTOS E MATERIAIS'!F252</f>
        <v>94.609122222222226</v>
      </c>
      <c r="F92" s="16"/>
      <c r="I92" s="67"/>
    </row>
    <row r="93" spans="1:9" ht="14.1" customHeight="1" x14ac:dyDescent="0.2">
      <c r="A93" s="258" t="s">
        <v>41</v>
      </c>
      <c r="B93" s="259"/>
      <c r="C93" s="259"/>
      <c r="D93" s="260"/>
      <c r="E93" s="37">
        <f>SUM(E90:E92)</f>
        <v>135.4503861111111</v>
      </c>
      <c r="F93" s="4"/>
    </row>
    <row r="94" spans="1:9" ht="14.1" customHeight="1" x14ac:dyDescent="0.2">
      <c r="A94" s="1"/>
      <c r="B94" s="1"/>
      <c r="C94" s="1"/>
      <c r="D94" s="1"/>
      <c r="E94" s="1"/>
      <c r="F94" s="4"/>
    </row>
    <row r="95" spans="1:9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9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3" t="s">
        <v>46</v>
      </c>
      <c r="C97" s="253"/>
      <c r="D97" s="18">
        <v>0.03</v>
      </c>
      <c r="E97" s="15">
        <f>E112*D97</f>
        <v>157.54969415239697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20">
        <v>6.7900000000000002E-2</v>
      </c>
      <c r="E98" s="15">
        <f>(E112+E97)*D98</f>
        <v>367.28509866453953</v>
      </c>
      <c r="F98" s="21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111.1511438662365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511.96890508084687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336.82164807950454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SUM(E97:E102)</f>
        <v>1484.7764898435244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2653.0210318181817</v>
      </c>
      <c r="F107" s="4"/>
      <c r="G107" s="46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2247.6999999999998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171.64388126647745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43.841172550795442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135.4503861111111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5251.6564717465653</v>
      </c>
      <c r="F112" s="4"/>
    </row>
    <row r="113" spans="1:11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1484.7764898435244</v>
      </c>
      <c r="F113" s="4"/>
    </row>
    <row r="114" spans="1:11" ht="14.1" customHeight="1" x14ac:dyDescent="0.2">
      <c r="A114" s="255" t="s">
        <v>52</v>
      </c>
      <c r="B114" s="255"/>
      <c r="C114" s="255"/>
      <c r="D114" s="255"/>
      <c r="E114" s="35">
        <f>E112+E113</f>
        <v>6736.4329615900897</v>
      </c>
      <c r="F114" s="23"/>
      <c r="G114" s="46"/>
      <c r="H114" s="46"/>
    </row>
    <row r="115" spans="1:11" ht="14.1" customHeight="1" x14ac:dyDescent="0.2">
      <c r="A115" s="256" t="s">
        <v>111</v>
      </c>
      <c r="B115" s="256"/>
      <c r="C115" s="256"/>
      <c r="D115" s="256"/>
      <c r="E115" s="40">
        <f>E114*2</f>
        <v>13472.865923180179</v>
      </c>
      <c r="F115" s="4"/>
      <c r="H115" s="56"/>
    </row>
    <row r="116" spans="1:11" ht="14.1" customHeight="1" x14ac:dyDescent="0.2">
      <c r="C116" s="41"/>
      <c r="D116" s="42"/>
      <c r="E116" s="47"/>
      <c r="F116" s="44"/>
    </row>
    <row r="117" spans="1:11" ht="14.1" customHeight="1" x14ac:dyDescent="0.2">
      <c r="C117" s="41"/>
      <c r="D117" s="42"/>
      <c r="E117" s="43"/>
      <c r="F117" s="44"/>
      <c r="G117" s="46"/>
    </row>
    <row r="118" spans="1:11" ht="14.1" customHeight="1" x14ac:dyDescent="0.2">
      <c r="C118" s="41"/>
      <c r="D118" s="42"/>
      <c r="E118" s="47"/>
      <c r="F118" s="44"/>
    </row>
    <row r="119" spans="1:11" ht="14.1" customHeight="1" x14ac:dyDescent="0.2">
      <c r="C119" s="41"/>
      <c r="D119" s="42"/>
      <c r="E119" s="43"/>
      <c r="F119" s="44"/>
      <c r="K119" s="46"/>
    </row>
    <row r="120" spans="1:11" ht="14.1" customHeight="1" x14ac:dyDescent="0.2">
      <c r="C120" s="41"/>
      <c r="D120" s="42"/>
      <c r="E120" s="43"/>
      <c r="F120" s="44"/>
    </row>
    <row r="121" spans="1:11" ht="14.1" customHeight="1" x14ac:dyDescent="0.2">
      <c r="C121" s="41"/>
      <c r="D121" s="42"/>
      <c r="E121" s="43"/>
      <c r="F121" s="44"/>
      <c r="K121" s="46"/>
    </row>
    <row r="122" spans="1:11" ht="14.1" customHeight="1" x14ac:dyDescent="0.2">
      <c r="C122" s="41"/>
      <c r="D122" s="42"/>
      <c r="E122" s="43"/>
      <c r="F122" s="44"/>
    </row>
    <row r="123" spans="1:11" ht="14.1" customHeight="1" x14ac:dyDescent="0.2">
      <c r="C123" s="41"/>
      <c r="D123" s="42"/>
      <c r="E123" s="43"/>
      <c r="F123" s="44"/>
    </row>
    <row r="124" spans="1:11" ht="14.1" customHeight="1" x14ac:dyDescent="0.2">
      <c r="C124" s="41"/>
      <c r="D124" s="42"/>
      <c r="E124" s="43"/>
      <c r="F124" s="44"/>
    </row>
    <row r="125" spans="1:11" ht="14.1" customHeight="1" x14ac:dyDescent="0.2">
      <c r="C125" s="41"/>
      <c r="D125" s="42"/>
      <c r="E125" s="43"/>
      <c r="F125" s="44"/>
    </row>
    <row r="126" spans="1:11" ht="14.1" customHeight="1" x14ac:dyDescent="0.2">
      <c r="C126" s="41"/>
      <c r="D126" s="42"/>
      <c r="E126" s="43"/>
      <c r="F126" s="44"/>
    </row>
    <row r="127" spans="1:11" ht="14.1" customHeight="1" x14ac:dyDescent="0.2">
      <c r="C127" s="41"/>
      <c r="D127" s="42"/>
      <c r="E127" s="43"/>
      <c r="F127" s="44"/>
    </row>
    <row r="128" spans="1:11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</sheetData>
  <mergeCells count="119">
    <mergeCell ref="B6:C6"/>
    <mergeCell ref="D6:E6"/>
    <mergeCell ref="B7:C7"/>
    <mergeCell ref="D7:E7"/>
    <mergeCell ref="B8:C8"/>
    <mergeCell ref="D8:E8"/>
    <mergeCell ref="A2:E2"/>
    <mergeCell ref="A3:E3"/>
    <mergeCell ref="A4:E4"/>
    <mergeCell ref="B5:C5"/>
    <mergeCell ref="D5:E5"/>
    <mergeCell ref="A13:E13"/>
    <mergeCell ref="B14:C14"/>
    <mergeCell ref="D14:E14"/>
    <mergeCell ref="B15:C15"/>
    <mergeCell ref="D15:E15"/>
    <mergeCell ref="B16:C16"/>
    <mergeCell ref="D16:E16"/>
    <mergeCell ref="A9:E9"/>
    <mergeCell ref="B10:C10"/>
    <mergeCell ref="D10:E10"/>
    <mergeCell ref="B11:C11"/>
    <mergeCell ref="D11:E11"/>
    <mergeCell ref="A12:E12"/>
    <mergeCell ref="B21:C21"/>
    <mergeCell ref="B22:C22"/>
    <mergeCell ref="B23:C23"/>
    <mergeCell ref="B24:C24"/>
    <mergeCell ref="B25:C25"/>
    <mergeCell ref="B26:C26"/>
    <mergeCell ref="B17:C17"/>
    <mergeCell ref="D17:E17"/>
    <mergeCell ref="B18:C18"/>
    <mergeCell ref="D18:E18"/>
    <mergeCell ref="A19:E19"/>
    <mergeCell ref="B20:C20"/>
    <mergeCell ref="A34:C34"/>
    <mergeCell ref="B35:C35"/>
    <mergeCell ref="B36:C36"/>
    <mergeCell ref="B37:C37"/>
    <mergeCell ref="B38:C38"/>
    <mergeCell ref="B39:C39"/>
    <mergeCell ref="A27:D27"/>
    <mergeCell ref="A28:E28"/>
    <mergeCell ref="A29:C29"/>
    <mergeCell ref="B30:C30"/>
    <mergeCell ref="B31:C31"/>
    <mergeCell ref="A32:C32"/>
    <mergeCell ref="B46:D46"/>
    <mergeCell ref="B47:D47"/>
    <mergeCell ref="B48:D48"/>
    <mergeCell ref="B49:D49"/>
    <mergeCell ref="B50:D50"/>
    <mergeCell ref="A52:D52"/>
    <mergeCell ref="B40:C40"/>
    <mergeCell ref="B41:C41"/>
    <mergeCell ref="B42:C42"/>
    <mergeCell ref="A43:C43"/>
    <mergeCell ref="A44:C44"/>
    <mergeCell ref="B45:D45"/>
    <mergeCell ref="B51:D51"/>
    <mergeCell ref="A60:E60"/>
    <mergeCell ref="B61:C61"/>
    <mergeCell ref="B62:C62"/>
    <mergeCell ref="B63:C63"/>
    <mergeCell ref="B64:C64"/>
    <mergeCell ref="B65:C65"/>
    <mergeCell ref="A53:E53"/>
    <mergeCell ref="A54:D54"/>
    <mergeCell ref="B55:D55"/>
    <mergeCell ref="B56:D56"/>
    <mergeCell ref="B57:D57"/>
    <mergeCell ref="B58:D58"/>
    <mergeCell ref="B73:C73"/>
    <mergeCell ref="B74:C74"/>
    <mergeCell ref="B75:C75"/>
    <mergeCell ref="B76:C76"/>
    <mergeCell ref="A77:C77"/>
    <mergeCell ref="B78:C78"/>
    <mergeCell ref="B66:C66"/>
    <mergeCell ref="A67:C67"/>
    <mergeCell ref="A69:E69"/>
    <mergeCell ref="B70:C70"/>
    <mergeCell ref="B71:C71"/>
    <mergeCell ref="B72:C72"/>
    <mergeCell ref="B86:D86"/>
    <mergeCell ref="A88:E88"/>
    <mergeCell ref="B89:D89"/>
    <mergeCell ref="B90:D90"/>
    <mergeCell ref="B91:D91"/>
    <mergeCell ref="B92:D92"/>
    <mergeCell ref="B79:C79"/>
    <mergeCell ref="A80:C80"/>
    <mergeCell ref="A82:E82"/>
    <mergeCell ref="A83:D83"/>
    <mergeCell ref="B84:D84"/>
    <mergeCell ref="B85:D85"/>
    <mergeCell ref="A93:D93"/>
    <mergeCell ref="A95:E95"/>
    <mergeCell ref="B96:C96"/>
    <mergeCell ref="B97:C97"/>
    <mergeCell ref="B98:C98"/>
    <mergeCell ref="A99:A102"/>
    <mergeCell ref="B99:C99"/>
    <mergeCell ref="B100:C100"/>
    <mergeCell ref="B101:C101"/>
    <mergeCell ref="B102:C102"/>
    <mergeCell ref="B110:D110"/>
    <mergeCell ref="B111:D111"/>
    <mergeCell ref="A112:D112"/>
    <mergeCell ref="B113:D113"/>
    <mergeCell ref="A114:D114"/>
    <mergeCell ref="A115:D115"/>
    <mergeCell ref="A104:C104"/>
    <mergeCell ref="A105:E105"/>
    <mergeCell ref="B106:D106"/>
    <mergeCell ref="B107:D107"/>
    <mergeCell ref="B108:D108"/>
    <mergeCell ref="B109:D109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5"/>
  <sheetViews>
    <sheetView view="pageBreakPreview" zoomScale="112" zoomScaleNormal="100" zoomScaleSheetLayoutView="112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30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119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313">
        <v>2024.68</v>
      </c>
      <c r="E15" s="314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>
        <f>D15</f>
        <v>2024.68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14">
        <f>E21*D22</f>
        <v>607.404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4" t="s">
        <v>108</v>
      </c>
      <c r="C24" s="264"/>
      <c r="D24" s="13">
        <v>0.2</v>
      </c>
      <c r="E24" s="14">
        <f>(SUM(E21:E22)*(7/12))*20%</f>
        <v>307.07646666666665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ROUND(SUM(E21:E26),2)</f>
        <v>2960.1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246.58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0.1111</v>
      </c>
      <c r="E31" s="14">
        <f>ROUND($E$27*D31,2)</f>
        <v>328.87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0.19440000000000002</v>
      </c>
      <c r="E32" s="15">
        <f>ROUND($E$27*D32,2)</f>
        <v>575.44000000000005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34">
        <f>ROUND((E27+E32+E77)*D35,2)</f>
        <v>716.89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ROUND((E27+E32+E77)*D36,2)</f>
        <v>89.61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ROUND((E27+E32+E77)*D37,2)</f>
        <v>107.53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ROUND((E27+E32+E77)*D38,2)</f>
        <v>53.77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ROUND((E27+E32+E77)*D39,2)</f>
        <v>35.840000000000003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21.50676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7.16892</v>
      </c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>
        <v>0.08</v>
      </c>
      <c r="E42" s="14">
        <f>(E27+E32+E77)*D42</f>
        <v>286.7568</v>
      </c>
      <c r="F42" s="7"/>
    </row>
    <row r="43" spans="1:6" s="3" customFormat="1" ht="14.1" customHeight="1" x14ac:dyDescent="0.2">
      <c r="A43" s="255" t="s">
        <v>41</v>
      </c>
      <c r="B43" s="255"/>
      <c r="C43" s="255"/>
      <c r="D43" s="38">
        <f>SUM(D35:D42)</f>
        <v>0.36800000000000005</v>
      </c>
      <c r="E43" s="35">
        <f>SUM(E35:E42)</f>
        <v>1319.0724800000003</v>
      </c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549.71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575.44000000000005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1319.0724800000003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549.71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2444.2199999999998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ROUND($E$27*D61,2)</f>
        <v>12.34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E61*0.08</f>
        <v>0.98719999999999997</v>
      </c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>
        <v>1.6000000000000001E-3</v>
      </c>
      <c r="E63" s="14">
        <f>E27*D63</f>
        <v>4.7361599999999999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ROUND($E$27*D64,2)</f>
        <v>57.54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E64*D43</f>
        <v>21.174720000000004</v>
      </c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>
        <v>3.2000000000000001E-2</v>
      </c>
      <c r="E66" s="14">
        <f>E27*D66</f>
        <v>94.723200000000006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191.50128000000001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>
        <v>9.2599999999999991E-3</v>
      </c>
      <c r="E71" s="14">
        <f t="shared" ref="E71:E76" si="0">ROUND($E$27*D71,2)</f>
        <v>27.41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 t="shared" si="0"/>
        <v>16.46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 t="shared" si="0"/>
        <v>0.83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 t="shared" si="0"/>
        <v>0.96</v>
      </c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>
        <v>1.1000000000000001E-3</v>
      </c>
      <c r="E75" s="14">
        <f t="shared" si="0"/>
        <v>3.26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 t="shared" si="0"/>
        <v>0</v>
      </c>
      <c r="F76" s="4"/>
    </row>
    <row r="77" spans="1:6" ht="14.1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>SUM(E71:E76)</f>
        <v>48.92</v>
      </c>
      <c r="F77" s="4"/>
    </row>
    <row r="78" spans="1:6" ht="13.5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>
        <f>E77</f>
        <v>48.92</v>
      </c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>
        <f>E80</f>
        <v>0</v>
      </c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>
        <f>SUM(E84:E85)</f>
        <v>48.92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>
        <f>'BC - Diurno'!E90</f>
        <v>37.054722222222217</v>
      </c>
      <c r="F90" s="4"/>
    </row>
    <row r="91" spans="1:6" ht="14.1" customHeight="1" x14ac:dyDescent="0.2">
      <c r="A91" s="10" t="s">
        <v>4</v>
      </c>
      <c r="B91" s="271" t="s">
        <v>353</v>
      </c>
      <c r="C91" s="272"/>
      <c r="D91" s="273"/>
      <c r="E91" s="69">
        <f>'BC - Diurno'!E91</f>
        <v>3.786541666666666</v>
      </c>
      <c r="F91" s="4"/>
    </row>
    <row r="92" spans="1:6" ht="14.1" customHeight="1" x14ac:dyDescent="0.2">
      <c r="A92" s="10" t="s">
        <v>6</v>
      </c>
      <c r="B92" s="274" t="s">
        <v>354</v>
      </c>
      <c r="C92" s="275"/>
      <c r="D92" s="276"/>
      <c r="E92" s="11">
        <f>'BC Líder - Diurno'!E92</f>
        <v>94.609122222222226</v>
      </c>
      <c r="F92" s="16"/>
    </row>
    <row r="93" spans="1:6" ht="14.1" customHeight="1" x14ac:dyDescent="0.2">
      <c r="A93" s="258" t="s">
        <v>41</v>
      </c>
      <c r="B93" s="259"/>
      <c r="C93" s="259"/>
      <c r="D93" s="260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3" t="s">
        <v>46</v>
      </c>
      <c r="C97" s="253"/>
      <c r="D97" s="18">
        <f>'BC Líder - Diurno'!D97</f>
        <v>0.03</v>
      </c>
      <c r="E97" s="15">
        <f>SUM(E27,E58,E67,E86,E93)*D97</f>
        <v>173.40574998333332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18">
        <f>'BC Líder - Diurno'!D98</f>
        <v>6.7900000000000002E-2</v>
      </c>
      <c r="E98" s="15">
        <f>(E112+E97)*D98</f>
        <v>404.2492645528128</v>
      </c>
      <c r="F98" s="21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122.3375746130376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563.49428306611253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370.71992306981093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ROUND(SUM(E97:E102),2)</f>
        <v>1634.21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2960.1</v>
      </c>
      <c r="F107" s="4"/>
      <c r="G107" s="46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2444.2199999999998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191.50128000000001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48.92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135.4503861111111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5780.1916661111109</v>
      </c>
      <c r="F112" s="4"/>
    </row>
    <row r="113" spans="1:10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1634.21</v>
      </c>
      <c r="F113" s="4"/>
    </row>
    <row r="114" spans="1:10" ht="14.1" customHeight="1" x14ac:dyDescent="0.2">
      <c r="A114" s="255" t="s">
        <v>52</v>
      </c>
      <c r="B114" s="255"/>
      <c r="C114" s="255"/>
      <c r="D114" s="255"/>
      <c r="E114" s="35">
        <f>SUM(E112:E113)</f>
        <v>7414.4016661111109</v>
      </c>
      <c r="F114" s="23"/>
      <c r="G114" s="46"/>
      <c r="H114" s="46"/>
    </row>
    <row r="115" spans="1:10" ht="14.1" customHeight="1" x14ac:dyDescent="0.2">
      <c r="A115" s="256" t="s">
        <v>112</v>
      </c>
      <c r="B115" s="256"/>
      <c r="C115" s="256"/>
      <c r="D115" s="256"/>
      <c r="E115" s="40">
        <f>E114*2</f>
        <v>14828.803332222222</v>
      </c>
      <c r="F115" s="4"/>
      <c r="H115" s="46"/>
    </row>
    <row r="116" spans="1:10" ht="14.1" customHeight="1" x14ac:dyDescent="0.2">
      <c r="C116" s="41"/>
      <c r="D116" s="42"/>
      <c r="E116" s="43"/>
      <c r="F116" s="44"/>
      <c r="J116" s="46"/>
    </row>
    <row r="117" spans="1:10" ht="14.1" customHeight="1" x14ac:dyDescent="0.2">
      <c r="C117" s="41"/>
      <c r="D117" s="42"/>
      <c r="E117" s="43"/>
      <c r="F117" s="44"/>
      <c r="G117" s="46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19">
    <mergeCell ref="A2:E2"/>
    <mergeCell ref="A3:E3"/>
    <mergeCell ref="A4:E4"/>
    <mergeCell ref="B5:C5"/>
    <mergeCell ref="D5:E5"/>
    <mergeCell ref="A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  <mergeCell ref="B16:C16"/>
    <mergeCell ref="D16:E16"/>
    <mergeCell ref="B17:C17"/>
    <mergeCell ref="D17:E17"/>
    <mergeCell ref="B18:C18"/>
    <mergeCell ref="D18:E18"/>
    <mergeCell ref="A12:E12"/>
    <mergeCell ref="A13:E13"/>
    <mergeCell ref="B14:C14"/>
    <mergeCell ref="D14:E14"/>
    <mergeCell ref="B15:C15"/>
    <mergeCell ref="D15:E15"/>
    <mergeCell ref="B25:C25"/>
    <mergeCell ref="B26:C26"/>
    <mergeCell ref="A27:D27"/>
    <mergeCell ref="A28:E28"/>
    <mergeCell ref="A29:C29"/>
    <mergeCell ref="B30:C30"/>
    <mergeCell ref="A19:E19"/>
    <mergeCell ref="B20:C20"/>
    <mergeCell ref="B21:C21"/>
    <mergeCell ref="B22:C22"/>
    <mergeCell ref="B23:C23"/>
    <mergeCell ref="B24:C24"/>
    <mergeCell ref="B38:C38"/>
    <mergeCell ref="B39:C39"/>
    <mergeCell ref="B40:C40"/>
    <mergeCell ref="B41:C41"/>
    <mergeCell ref="B42:C42"/>
    <mergeCell ref="A43:C43"/>
    <mergeCell ref="B31:C31"/>
    <mergeCell ref="A32:C32"/>
    <mergeCell ref="A34:C34"/>
    <mergeCell ref="B35:C35"/>
    <mergeCell ref="B36:C36"/>
    <mergeCell ref="B37:C37"/>
    <mergeCell ref="B50:D50"/>
    <mergeCell ref="A52:D52"/>
    <mergeCell ref="A53:E53"/>
    <mergeCell ref="A54:D54"/>
    <mergeCell ref="B55:D55"/>
    <mergeCell ref="B56:D56"/>
    <mergeCell ref="A44:C44"/>
    <mergeCell ref="B45:D45"/>
    <mergeCell ref="B46:D46"/>
    <mergeCell ref="B47:D47"/>
    <mergeCell ref="B48:D48"/>
    <mergeCell ref="B49:D49"/>
    <mergeCell ref="B51:D51"/>
    <mergeCell ref="B64:C64"/>
    <mergeCell ref="B65:C65"/>
    <mergeCell ref="B66:C66"/>
    <mergeCell ref="A67:C67"/>
    <mergeCell ref="A69:E69"/>
    <mergeCell ref="B70:C70"/>
    <mergeCell ref="B57:D57"/>
    <mergeCell ref="B58:D58"/>
    <mergeCell ref="A60:E60"/>
    <mergeCell ref="B61:C61"/>
    <mergeCell ref="B62:C62"/>
    <mergeCell ref="B63:C63"/>
    <mergeCell ref="A77:C77"/>
    <mergeCell ref="B78:C78"/>
    <mergeCell ref="B79:C79"/>
    <mergeCell ref="A80:C80"/>
    <mergeCell ref="A82:E82"/>
    <mergeCell ref="A83:D83"/>
    <mergeCell ref="B71:C71"/>
    <mergeCell ref="B72:C72"/>
    <mergeCell ref="B73:C73"/>
    <mergeCell ref="B74:C74"/>
    <mergeCell ref="B75:C75"/>
    <mergeCell ref="B76:C76"/>
    <mergeCell ref="B91:D91"/>
    <mergeCell ref="B92:D92"/>
    <mergeCell ref="A93:D93"/>
    <mergeCell ref="A95:E95"/>
    <mergeCell ref="B96:C96"/>
    <mergeCell ref="B97:C97"/>
    <mergeCell ref="B84:D84"/>
    <mergeCell ref="B85:D85"/>
    <mergeCell ref="B86:D86"/>
    <mergeCell ref="A88:E88"/>
    <mergeCell ref="B89:D89"/>
    <mergeCell ref="B90:D90"/>
    <mergeCell ref="B98:C98"/>
    <mergeCell ref="A99:A102"/>
    <mergeCell ref="B99:C99"/>
    <mergeCell ref="B100:C100"/>
    <mergeCell ref="B101:C101"/>
    <mergeCell ref="B102:C102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B110:D110"/>
    <mergeCell ref="B111:D111"/>
    <mergeCell ref="A112:D112"/>
    <mergeCell ref="B113:D113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058"/>
  <sheetViews>
    <sheetView showGridLines="0" view="pageBreakPreview" topLeftCell="A91" zoomScale="112" zoomScaleNormal="130" zoomScaleSheetLayoutView="112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7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109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121</v>
      </c>
      <c r="C15" s="276"/>
      <c r="D15" s="313">
        <v>1671.11</v>
      </c>
      <c r="E15" s="314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/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14">
        <f>E21*D22</f>
        <v>501.33299999999997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4" t="s">
        <v>23</v>
      </c>
      <c r="C24" s="264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>
        <v>0</v>
      </c>
      <c r="E26" s="14">
        <f>(((((((E21+E22)/220)*1.5)*4)/2)/12)*7)</f>
        <v>17.280796590909091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ROUND(SUM(E21:E26),2)</f>
        <v>2189.7199999999998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182.4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0.1111</v>
      </c>
      <c r="E31" s="14">
        <f>ROUND($E$27*D31,2)</f>
        <v>243.28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0.19440000000000002</v>
      </c>
      <c r="E32" s="15">
        <f>SUM(E30:E31)</f>
        <v>425.68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14">
        <f>ROUND((E27+E32+E77)*D35,2)</f>
        <v>530.32000000000005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(E27+E32+E77)*D36</f>
        <v>66.28949999999999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(E27+E32+E77)*D37</f>
        <v>79.547399999999982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(E27+E32+E77)*D38</f>
        <v>39.773699999999991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(E27+E32+E77)*D39</f>
        <v>26.515799999999995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15.909479999999997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5.3031599999999992</v>
      </c>
      <c r="F41" s="7"/>
    </row>
    <row r="42" spans="1:6" s="3" customFormat="1" ht="14.1" customHeight="1" thickBot="1" x14ac:dyDescent="0.25">
      <c r="A42" s="58" t="s">
        <v>27</v>
      </c>
      <c r="B42" s="319" t="s">
        <v>38</v>
      </c>
      <c r="C42" s="319"/>
      <c r="D42" s="59">
        <v>0.08</v>
      </c>
      <c r="E42" s="60">
        <f>(E27+E32+E77)*D42</f>
        <v>212.12639999999996</v>
      </c>
      <c r="F42" s="7"/>
    </row>
    <row r="43" spans="1:6" s="3" customFormat="1" ht="14.1" customHeight="1" thickBot="1" x14ac:dyDescent="0.25">
      <c r="A43" s="320" t="s">
        <v>41</v>
      </c>
      <c r="B43" s="321"/>
      <c r="C43" s="321"/>
      <c r="D43" s="63">
        <f>SUM(D35:D42)</f>
        <v>0.36800000000000005</v>
      </c>
      <c r="E43" s="64">
        <f>SUM(E35:E42)</f>
        <v>975.78543999999999</v>
      </c>
      <c r="F43" s="7"/>
    </row>
    <row r="44" spans="1:6" s="3" customFormat="1" ht="14.1" customHeight="1" x14ac:dyDescent="0.2">
      <c r="A44" s="322" t="s">
        <v>68</v>
      </c>
      <c r="B44" s="323"/>
      <c r="C44" s="324"/>
      <c r="D44" s="61"/>
      <c r="E44" s="62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57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570.91999999999996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425.68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975.78543999999999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570.91999999999996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1972.39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ROUND($E$27*D61,2)</f>
        <v>9.1300000000000008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ROUND(E61*0.08,2)</f>
        <v>0.73</v>
      </c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>
        <v>1.6000000000000001E-3</v>
      </c>
      <c r="E63" s="14">
        <f>ROUND($E$27*D63,2)</f>
        <v>3.5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ROUND($E$27*D64,2)</f>
        <v>42.57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ROUND(E64*D43,2)</f>
        <v>15.67</v>
      </c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>
        <v>3.2000000000000001E-2</v>
      </c>
      <c r="E66" s="14">
        <f>E27*D66</f>
        <v>70.071039999999996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141.67104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>
        <v>9.2599999999999991E-3</v>
      </c>
      <c r="E71" s="14">
        <f t="shared" ref="E71:E76" si="0">ROUND($E$27*D71,2)</f>
        <v>20.28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>ROUND($E$27*D72,2)</f>
        <v>12.17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 t="shared" si="0"/>
        <v>0.61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 t="shared" si="0"/>
        <v>0.71</v>
      </c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>
        <v>1.1000000000000001E-3</v>
      </c>
      <c r="E75" s="14">
        <f t="shared" si="0"/>
        <v>2.41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 t="shared" si="0"/>
        <v>0</v>
      </c>
      <c r="F76" s="4"/>
    </row>
    <row r="77" spans="1:6" ht="13.5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>SUM(E71:E76)</f>
        <v>36.180000000000007</v>
      </c>
      <c r="F77" s="4"/>
    </row>
    <row r="78" spans="1:6" ht="14.1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>
        <f>E77</f>
        <v>36.180000000000007</v>
      </c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>
        <f>E80</f>
        <v>0</v>
      </c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>
        <f>SUM(E84:E85)</f>
        <v>36.180000000000007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>
        <f>'BC Líder - Diurno'!E90</f>
        <v>37.054722222222217</v>
      </c>
      <c r="F90" s="4"/>
    </row>
    <row r="91" spans="1:6" ht="14.1" customHeight="1" x14ac:dyDescent="0.2">
      <c r="A91" s="10" t="s">
        <v>4</v>
      </c>
      <c r="B91" s="271" t="s">
        <v>133</v>
      </c>
      <c r="C91" s="272"/>
      <c r="D91" s="273"/>
      <c r="E91" s="69">
        <f>'BC Líder - Diurno'!E91</f>
        <v>3.786541666666666</v>
      </c>
      <c r="F91" s="16"/>
    </row>
    <row r="92" spans="1:6" ht="14.1" customHeight="1" x14ac:dyDescent="0.2">
      <c r="A92" s="10" t="s">
        <v>6</v>
      </c>
      <c r="B92" s="274" t="s">
        <v>28</v>
      </c>
      <c r="C92" s="275"/>
      <c r="D92" s="276"/>
      <c r="E92" s="11">
        <f>'BC Líder - Diurno'!E92</f>
        <v>94.609122222222226</v>
      </c>
      <c r="F92" s="4"/>
    </row>
    <row r="93" spans="1:6" ht="14.1" customHeight="1" x14ac:dyDescent="0.2">
      <c r="A93" s="258" t="s">
        <v>41</v>
      </c>
      <c r="B93" s="259"/>
      <c r="C93" s="259"/>
      <c r="D93" s="260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3" t="s">
        <v>46</v>
      </c>
      <c r="C97" s="253"/>
      <c r="D97" s="18">
        <v>0.03</v>
      </c>
      <c r="E97" s="15">
        <f>SUM(E27,E58,E67,E86,E93)*D97</f>
        <v>134.26234278333331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20">
        <v>6.7900000000000002E-2</v>
      </c>
      <c r="E98" s="15">
        <f>(E112+E97)*D98</f>
        <v>312.99684890793276</v>
      </c>
      <c r="F98" s="7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94.721941916897066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436.2950051929804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287.03618762696078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SUM(E97:E102)</f>
        <v>1265.3123264281044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2189.7199999999998</v>
      </c>
      <c r="F107" s="4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1972.39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141.67104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36.180000000000007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135.4503861111111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4475.4114261111108</v>
      </c>
      <c r="F112" s="4"/>
    </row>
    <row r="113" spans="1:8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1265.3123264281044</v>
      </c>
      <c r="F113" s="23"/>
      <c r="G113" s="46"/>
      <c r="H113" s="46"/>
    </row>
    <row r="114" spans="1:8" ht="14.1" customHeight="1" x14ac:dyDescent="0.2">
      <c r="A114" s="255" t="s">
        <v>52</v>
      </c>
      <c r="B114" s="255"/>
      <c r="C114" s="255"/>
      <c r="D114" s="255"/>
      <c r="E114" s="35">
        <f>ROUND((E112+E113),2)</f>
        <v>5740.72</v>
      </c>
      <c r="F114" s="4"/>
      <c r="H114" s="56"/>
    </row>
    <row r="115" spans="1:8" ht="14.1" customHeight="1" x14ac:dyDescent="0.2">
      <c r="A115" s="256" t="s">
        <v>134</v>
      </c>
      <c r="B115" s="256"/>
      <c r="C115" s="256"/>
      <c r="D115" s="256"/>
      <c r="E115" s="40">
        <f>E114*2</f>
        <v>11481.44</v>
      </c>
      <c r="F115" s="44"/>
    </row>
    <row r="116" spans="1:8" ht="14.1" customHeight="1" x14ac:dyDescent="0.2">
      <c r="C116" s="41"/>
      <c r="D116" s="42"/>
      <c r="E116" s="43"/>
      <c r="F116" s="44"/>
      <c r="G116" s="46"/>
    </row>
    <row r="117" spans="1:8" ht="14.1" customHeight="1" x14ac:dyDescent="0.2">
      <c r="C117" s="41"/>
      <c r="D117" s="42"/>
      <c r="E117" s="43"/>
      <c r="F117" s="44"/>
    </row>
    <row r="118" spans="1:8" ht="14.1" customHeight="1" x14ac:dyDescent="0.2">
      <c r="C118" s="41"/>
      <c r="D118" s="42"/>
      <c r="E118" s="47"/>
      <c r="F118" s="44"/>
    </row>
    <row r="119" spans="1:8" ht="14.1" customHeight="1" x14ac:dyDescent="0.2">
      <c r="C119" s="41"/>
      <c r="D119" s="42"/>
      <c r="E119" s="43"/>
      <c r="F119" s="44"/>
    </row>
    <row r="120" spans="1:8" ht="14.1" customHeight="1" x14ac:dyDescent="0.2">
      <c r="C120" s="41"/>
      <c r="D120" s="42"/>
      <c r="E120" s="43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</row>
  </sheetData>
  <mergeCells count="119">
    <mergeCell ref="A115:D115"/>
    <mergeCell ref="A114:D114"/>
    <mergeCell ref="B107:D107"/>
    <mergeCell ref="B108:D108"/>
    <mergeCell ref="B111:D111"/>
    <mergeCell ref="A112:D112"/>
    <mergeCell ref="B113:D113"/>
    <mergeCell ref="A34:C34"/>
    <mergeCell ref="B36:C36"/>
    <mergeCell ref="B42:C42"/>
    <mergeCell ref="B37:C37"/>
    <mergeCell ref="B40:C40"/>
    <mergeCell ref="A43:C43"/>
    <mergeCell ref="B55:D55"/>
    <mergeCell ref="A44:C44"/>
    <mergeCell ref="B49:D49"/>
    <mergeCell ref="A54:D54"/>
    <mergeCell ref="A53:E53"/>
    <mergeCell ref="A67:C67"/>
    <mergeCell ref="A60:E60"/>
    <mergeCell ref="B61:C61"/>
    <mergeCell ref="B62:C62"/>
    <mergeCell ref="B109:D109"/>
    <mergeCell ref="B110:D110"/>
    <mergeCell ref="A105:E105"/>
    <mergeCell ref="B106:D106"/>
    <mergeCell ref="A99:A102"/>
    <mergeCell ref="B99:C99"/>
    <mergeCell ref="B100:C100"/>
    <mergeCell ref="B101:C101"/>
    <mergeCell ref="B102:C102"/>
    <mergeCell ref="B97:C97"/>
    <mergeCell ref="B91:D91"/>
    <mergeCell ref="B92:D92"/>
    <mergeCell ref="A93:D93"/>
    <mergeCell ref="A95:E95"/>
    <mergeCell ref="B96:C96"/>
    <mergeCell ref="B56:D56"/>
    <mergeCell ref="B57:D57"/>
    <mergeCell ref="B66:C66"/>
    <mergeCell ref="B63:C63"/>
    <mergeCell ref="B64:C64"/>
    <mergeCell ref="B65:C65"/>
    <mergeCell ref="B75:C75"/>
    <mergeCell ref="B98:C98"/>
    <mergeCell ref="A104:C104"/>
    <mergeCell ref="A82:E82"/>
    <mergeCell ref="B89:D89"/>
    <mergeCell ref="B90:D90"/>
    <mergeCell ref="B85:D85"/>
    <mergeCell ref="B86:D86"/>
    <mergeCell ref="B79:C79"/>
    <mergeCell ref="A80:C80"/>
    <mergeCell ref="A88:E88"/>
    <mergeCell ref="B70:C70"/>
    <mergeCell ref="A83:D83"/>
    <mergeCell ref="B84:D84"/>
    <mergeCell ref="B71:C71"/>
    <mergeCell ref="B72:C72"/>
    <mergeCell ref="B73:C73"/>
    <mergeCell ref="B74:C74"/>
    <mergeCell ref="B76:C76"/>
    <mergeCell ref="A77:C77"/>
    <mergeCell ref="B78:C78"/>
    <mergeCell ref="B22:C22"/>
    <mergeCell ref="B23:C23"/>
    <mergeCell ref="A69:E69"/>
    <mergeCell ref="B24:C24"/>
    <mergeCell ref="B25:C25"/>
    <mergeCell ref="A27:D27"/>
    <mergeCell ref="B26:C26"/>
    <mergeCell ref="B30:C30"/>
    <mergeCell ref="B31:C31"/>
    <mergeCell ref="A32:C32"/>
    <mergeCell ref="A29:C29"/>
    <mergeCell ref="B35:C35"/>
    <mergeCell ref="B38:C38"/>
    <mergeCell ref="B39:C39"/>
    <mergeCell ref="B41:C41"/>
    <mergeCell ref="A28:E28"/>
    <mergeCell ref="B45:D45"/>
    <mergeCell ref="B46:D46"/>
    <mergeCell ref="B47:D47"/>
    <mergeCell ref="B51:D51"/>
    <mergeCell ref="B58:D58"/>
    <mergeCell ref="B48:D48"/>
    <mergeCell ref="B50:D50"/>
    <mergeCell ref="A52:D52"/>
    <mergeCell ref="B15:C15"/>
    <mergeCell ref="B16:C16"/>
    <mergeCell ref="B17:C17"/>
    <mergeCell ref="D15:E15"/>
    <mergeCell ref="D16:E16"/>
    <mergeCell ref="D17:E17"/>
    <mergeCell ref="A19:E19"/>
    <mergeCell ref="B20:C20"/>
    <mergeCell ref="B21:C21"/>
    <mergeCell ref="B18:C18"/>
    <mergeCell ref="D18:E18"/>
    <mergeCell ref="D10:E10"/>
    <mergeCell ref="B10:C10"/>
    <mergeCell ref="B11:C11"/>
    <mergeCell ref="D11:E11"/>
    <mergeCell ref="A12:E12"/>
    <mergeCell ref="A9:E9"/>
    <mergeCell ref="A13:E13"/>
    <mergeCell ref="B14:C14"/>
    <mergeCell ref="D14:E14"/>
    <mergeCell ref="A2:E2"/>
    <mergeCell ref="A3:E3"/>
    <mergeCell ref="A4:E4"/>
    <mergeCell ref="B5:C5"/>
    <mergeCell ref="D5:E5"/>
    <mergeCell ref="B6:C6"/>
    <mergeCell ref="B7:C7"/>
    <mergeCell ref="B8:C8"/>
    <mergeCell ref="D6:E6"/>
    <mergeCell ref="D7:E7"/>
    <mergeCell ref="D8:E8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43"/>
  <sheetViews>
    <sheetView tabSelected="1" view="pageBreakPreview" topLeftCell="A5" zoomScaleNormal="100" zoomScaleSheetLayoutView="100" workbookViewId="0">
      <selection activeCell="N25" sqref="N25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302" t="s">
        <v>1</v>
      </c>
      <c r="B2" s="302"/>
      <c r="C2" s="302"/>
      <c r="D2" s="302"/>
      <c r="E2" s="302"/>
      <c r="F2" s="4"/>
    </row>
    <row r="3" spans="1:6" ht="14.1" customHeight="1" x14ac:dyDescent="0.2">
      <c r="A3" s="305"/>
      <c r="B3" s="305"/>
      <c r="C3" s="305"/>
      <c r="D3" s="305"/>
      <c r="E3" s="305"/>
      <c r="F3" s="4"/>
    </row>
    <row r="4" spans="1:6" ht="14.1" customHeight="1" x14ac:dyDescent="0.2">
      <c r="A4" s="325"/>
      <c r="B4" s="325"/>
      <c r="C4" s="325"/>
      <c r="D4" s="325"/>
      <c r="E4" s="325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30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120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410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286"/>
      <c r="E15" s="287"/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 - Noturno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/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/>
      <c r="E22" s="14"/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/>
      <c r="E23" s="14"/>
      <c r="F23" s="4"/>
    </row>
    <row r="24" spans="1:6" ht="14.1" customHeight="1" x14ac:dyDescent="0.2">
      <c r="A24" s="10" t="s">
        <v>8</v>
      </c>
      <c r="B24" s="264" t="s">
        <v>108</v>
      </c>
      <c r="C24" s="264"/>
      <c r="D24" s="13"/>
      <c r="E24" s="14"/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/>
      <c r="E25" s="14"/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/>
      <c r="E26" s="14"/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/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/>
      <c r="E30" s="14"/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/>
      <c r="E31" s="14"/>
      <c r="F31" s="7"/>
    </row>
    <row r="32" spans="1:6" s="3" customFormat="1" ht="14.1" customHeight="1" x14ac:dyDescent="0.2">
      <c r="A32" s="277" t="s">
        <v>66</v>
      </c>
      <c r="B32" s="277"/>
      <c r="C32" s="277"/>
      <c r="D32" s="18"/>
      <c r="E32" s="15"/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/>
      <c r="E35" s="14"/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/>
      <c r="E36" s="14"/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/>
      <c r="E37" s="14"/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/>
      <c r="E38" s="14"/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/>
      <c r="E39" s="14"/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/>
      <c r="E40" s="14"/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/>
      <c r="E41" s="14"/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/>
      <c r="E42" s="14"/>
      <c r="F42" s="7"/>
    </row>
    <row r="43" spans="1:6" s="3" customFormat="1" ht="14.1" customHeight="1" x14ac:dyDescent="0.2">
      <c r="A43" s="255" t="s">
        <v>41</v>
      </c>
      <c r="B43" s="255"/>
      <c r="C43" s="255"/>
      <c r="D43" s="38"/>
      <c r="E43" s="35"/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/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34"/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/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/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/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/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/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/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/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/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/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/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/>
      <c r="E61" s="14"/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/>
      <c r="E62" s="14"/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/>
      <c r="E63" s="14"/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/>
      <c r="E64" s="14"/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/>
      <c r="E65" s="14"/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/>
      <c r="E66" s="14"/>
      <c r="F66" s="4"/>
    </row>
    <row r="67" spans="1:6" ht="14.1" customHeight="1" x14ac:dyDescent="0.2">
      <c r="A67" s="255" t="s">
        <v>41</v>
      </c>
      <c r="B67" s="255"/>
      <c r="C67" s="255"/>
      <c r="D67" s="38"/>
      <c r="E67" s="35"/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/>
      <c r="E71" s="14"/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/>
      <c r="E72" s="14"/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/>
      <c r="E73" s="14"/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/>
      <c r="E74" s="14"/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/>
      <c r="E75" s="14"/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/>
      <c r="E76" s="14"/>
      <c r="F76" s="4"/>
    </row>
    <row r="77" spans="1:6" ht="13.5" customHeight="1" x14ac:dyDescent="0.2">
      <c r="A77" s="277" t="s">
        <v>94</v>
      </c>
      <c r="B77" s="277"/>
      <c r="C77" s="277"/>
      <c r="D77" s="18"/>
      <c r="E77" s="15"/>
      <c r="F77" s="4"/>
    </row>
    <row r="78" spans="1:6" ht="14.1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/>
      <c r="E79" s="14"/>
      <c r="F79" s="4"/>
    </row>
    <row r="80" spans="1:6" ht="14.1" customHeight="1" x14ac:dyDescent="0.2">
      <c r="A80" s="277" t="s">
        <v>94</v>
      </c>
      <c r="B80" s="277"/>
      <c r="C80" s="277"/>
      <c r="D80" s="18"/>
      <c r="E80" s="15"/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/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/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/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/>
      <c r="F90" s="4"/>
    </row>
    <row r="91" spans="1:6" ht="14.1" customHeight="1" x14ac:dyDescent="0.2">
      <c r="A91" s="10" t="s">
        <v>4</v>
      </c>
      <c r="B91" s="271" t="s">
        <v>133</v>
      </c>
      <c r="C91" s="272"/>
      <c r="D91" s="273"/>
      <c r="E91" s="69"/>
      <c r="F91" s="16"/>
    </row>
    <row r="92" spans="1:6" ht="14.1" customHeight="1" x14ac:dyDescent="0.2">
      <c r="A92" s="10" t="s">
        <v>6</v>
      </c>
      <c r="B92" s="274" t="s">
        <v>28</v>
      </c>
      <c r="C92" s="275"/>
      <c r="D92" s="276"/>
      <c r="E92" s="11"/>
      <c r="F92" s="4"/>
    </row>
    <row r="93" spans="1:6" ht="14.1" customHeight="1" x14ac:dyDescent="0.2">
      <c r="A93" s="258" t="s">
        <v>41</v>
      </c>
      <c r="B93" s="259"/>
      <c r="C93" s="259"/>
      <c r="D93" s="260"/>
      <c r="E93" s="37"/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3" t="s">
        <v>46</v>
      </c>
      <c r="C97" s="253"/>
      <c r="D97" s="18"/>
      <c r="E97" s="15"/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18"/>
      <c r="E98" s="15"/>
      <c r="F98" s="7"/>
    </row>
    <row r="99" spans="1:8" ht="14.1" customHeight="1" x14ac:dyDescent="0.2">
      <c r="A99" s="263" t="s">
        <v>6</v>
      </c>
      <c r="B99" s="253" t="s">
        <v>47</v>
      </c>
      <c r="C99" s="253"/>
      <c r="D99" s="20"/>
      <c r="E99" s="15"/>
      <c r="F99" s="7"/>
    </row>
    <row r="100" spans="1:8" ht="14.1" customHeight="1" x14ac:dyDescent="0.2">
      <c r="A100" s="263"/>
      <c r="B100" s="264" t="s">
        <v>101</v>
      </c>
      <c r="C100" s="264"/>
      <c r="D100" s="13"/>
      <c r="E100" s="14"/>
      <c r="F100" s="7"/>
    </row>
    <row r="101" spans="1:8" ht="14.1" customHeight="1" x14ac:dyDescent="0.2">
      <c r="A101" s="263"/>
      <c r="B101" s="264" t="s">
        <v>102</v>
      </c>
      <c r="C101" s="264"/>
      <c r="D101" s="13"/>
      <c r="E101" s="14"/>
      <c r="F101" s="7"/>
    </row>
    <row r="102" spans="1:8" ht="14.1" customHeight="1" x14ac:dyDescent="0.2">
      <c r="A102" s="263"/>
      <c r="B102" s="264" t="s">
        <v>103</v>
      </c>
      <c r="C102" s="264"/>
      <c r="D102" s="22"/>
      <c r="E102" s="14"/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5" t="s">
        <v>41</v>
      </c>
      <c r="B104" s="255"/>
      <c r="C104" s="255"/>
      <c r="D104" s="39"/>
      <c r="E104" s="35"/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/>
      <c r="F107" s="4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/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/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/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/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/>
      <c r="F112" s="4"/>
    </row>
    <row r="113" spans="1:10" ht="14.1" customHeight="1" x14ac:dyDescent="0.2">
      <c r="A113" s="6" t="s">
        <v>25</v>
      </c>
      <c r="B113" s="253" t="s">
        <v>107</v>
      </c>
      <c r="C113" s="253"/>
      <c r="D113" s="253"/>
      <c r="E113" s="15"/>
      <c r="F113" s="23"/>
      <c r="G113" s="46"/>
      <c r="H113" s="46"/>
    </row>
    <row r="114" spans="1:10" ht="14.1" customHeight="1" x14ac:dyDescent="0.2">
      <c r="A114" s="255" t="s">
        <v>52</v>
      </c>
      <c r="B114" s="255"/>
      <c r="C114" s="255"/>
      <c r="D114" s="255"/>
      <c r="E114" s="35"/>
      <c r="F114" s="4"/>
      <c r="H114" s="46"/>
    </row>
    <row r="115" spans="1:10" ht="14.1" customHeight="1" x14ac:dyDescent="0.2">
      <c r="A115" s="256" t="s">
        <v>135</v>
      </c>
      <c r="B115" s="256"/>
      <c r="C115" s="256"/>
      <c r="D115" s="256"/>
      <c r="E115" s="40"/>
      <c r="F115" s="44"/>
      <c r="J115" s="46"/>
    </row>
    <row r="116" spans="1:10" ht="14.1" customHeight="1" x14ac:dyDescent="0.2">
      <c r="C116" s="41"/>
      <c r="D116" s="42"/>
      <c r="E116" s="43"/>
      <c r="F116" s="44"/>
    </row>
    <row r="117" spans="1:10" ht="14.1" customHeight="1" x14ac:dyDescent="0.2">
      <c r="C117" s="41"/>
      <c r="D117" s="42"/>
      <c r="E117" s="43"/>
      <c r="F117" s="44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</row>
  </sheetData>
  <mergeCells count="119">
    <mergeCell ref="A115:D115"/>
    <mergeCell ref="A104:C104"/>
    <mergeCell ref="A105:E105"/>
    <mergeCell ref="B106:D106"/>
    <mergeCell ref="B107:D107"/>
    <mergeCell ref="B108:D108"/>
    <mergeCell ref="A112:D112"/>
    <mergeCell ref="A114:D114"/>
    <mergeCell ref="B109:D109"/>
    <mergeCell ref="B113:D113"/>
    <mergeCell ref="A34:C34"/>
    <mergeCell ref="B35:C35"/>
    <mergeCell ref="A29:C29"/>
    <mergeCell ref="B30:C30"/>
    <mergeCell ref="B31:C31"/>
    <mergeCell ref="B36:C36"/>
    <mergeCell ref="B111:D111"/>
    <mergeCell ref="B101:C101"/>
    <mergeCell ref="B102:C102"/>
    <mergeCell ref="B110:D110"/>
    <mergeCell ref="A99:A102"/>
    <mergeCell ref="B99:C99"/>
    <mergeCell ref="B100:C100"/>
    <mergeCell ref="B40:C40"/>
    <mergeCell ref="B41:C41"/>
    <mergeCell ref="B45:D45"/>
    <mergeCell ref="B46:D46"/>
    <mergeCell ref="B47:D47"/>
    <mergeCell ref="B48:D48"/>
    <mergeCell ref="B49:D49"/>
    <mergeCell ref="B50:D50"/>
    <mergeCell ref="A52:D52"/>
    <mergeCell ref="B37:C37"/>
    <mergeCell ref="B38:C38"/>
    <mergeCell ref="B39:C39"/>
    <mergeCell ref="A2:E2"/>
    <mergeCell ref="A3:E3"/>
    <mergeCell ref="A4:E4"/>
    <mergeCell ref="B6:C6"/>
    <mergeCell ref="D6:E6"/>
    <mergeCell ref="B5:C5"/>
    <mergeCell ref="D10:E10"/>
    <mergeCell ref="B16:C16"/>
    <mergeCell ref="D16:E16"/>
    <mergeCell ref="B15:C15"/>
    <mergeCell ref="A13:E13"/>
    <mergeCell ref="D15:E15"/>
    <mergeCell ref="B14:C14"/>
    <mergeCell ref="D14:E14"/>
    <mergeCell ref="A9:E9"/>
    <mergeCell ref="B11:C11"/>
    <mergeCell ref="D11:E11"/>
    <mergeCell ref="A12:E12"/>
    <mergeCell ref="B10:C10"/>
    <mergeCell ref="D5:E5"/>
    <mergeCell ref="D8:E8"/>
    <mergeCell ref="B8:C8"/>
    <mergeCell ref="D17:E17"/>
    <mergeCell ref="A19:E19"/>
    <mergeCell ref="B20:C20"/>
    <mergeCell ref="B21:C21"/>
    <mergeCell ref="B22:C22"/>
    <mergeCell ref="B18:C18"/>
    <mergeCell ref="D18:E18"/>
    <mergeCell ref="B17:C17"/>
    <mergeCell ref="B7:C7"/>
    <mergeCell ref="D7:E7"/>
    <mergeCell ref="B23:C23"/>
    <mergeCell ref="B66:C66"/>
    <mergeCell ref="B63:C63"/>
    <mergeCell ref="B76:C76"/>
    <mergeCell ref="B75:C75"/>
    <mergeCell ref="B72:C72"/>
    <mergeCell ref="B24:C24"/>
    <mergeCell ref="B42:C42"/>
    <mergeCell ref="A43:C43"/>
    <mergeCell ref="A44:C44"/>
    <mergeCell ref="A32:C32"/>
    <mergeCell ref="B25:C25"/>
    <mergeCell ref="B26:C26"/>
    <mergeCell ref="A27:D27"/>
    <mergeCell ref="A28:E28"/>
    <mergeCell ref="A54:D54"/>
    <mergeCell ref="B55:D55"/>
    <mergeCell ref="B56:D56"/>
    <mergeCell ref="B57:D57"/>
    <mergeCell ref="B58:D58"/>
    <mergeCell ref="A60:E60"/>
    <mergeCell ref="B51:D51"/>
    <mergeCell ref="B62:C62"/>
    <mergeCell ref="B64:C64"/>
    <mergeCell ref="B98:C98"/>
    <mergeCell ref="B92:D92"/>
    <mergeCell ref="B90:D90"/>
    <mergeCell ref="B91:D91"/>
    <mergeCell ref="B89:D89"/>
    <mergeCell ref="A80:C80"/>
    <mergeCell ref="B73:C73"/>
    <mergeCell ref="B74:C74"/>
    <mergeCell ref="B71:C71"/>
    <mergeCell ref="A83:D83"/>
    <mergeCell ref="B84:D84"/>
    <mergeCell ref="B85:D85"/>
    <mergeCell ref="B86:D86"/>
    <mergeCell ref="A88:E88"/>
    <mergeCell ref="A77:C77"/>
    <mergeCell ref="B78:C78"/>
    <mergeCell ref="B79:C79"/>
    <mergeCell ref="B65:C65"/>
    <mergeCell ref="A82:E82"/>
    <mergeCell ref="B96:C96"/>
    <mergeCell ref="A93:D93"/>
    <mergeCell ref="A95:E95"/>
    <mergeCell ref="B97:C97"/>
    <mergeCell ref="A53:E53"/>
    <mergeCell ref="A67:C67"/>
    <mergeCell ref="B61:C61"/>
    <mergeCell ref="A69:E69"/>
    <mergeCell ref="B70:C70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449-1E49-4CC0-B78D-0F5AFC99F26B}">
  <sheetPr>
    <pageSetUpPr fitToPage="1"/>
  </sheetPr>
  <dimension ref="B1:Q291"/>
  <sheetViews>
    <sheetView zoomScale="91" zoomScaleNormal="91" workbookViewId="0">
      <selection activeCell="B110" sqref="B110:D110"/>
    </sheetView>
  </sheetViews>
  <sheetFormatPr defaultRowHeight="15" x14ac:dyDescent="0.25"/>
  <cols>
    <col min="1" max="2" width="9.140625" style="75"/>
    <col min="3" max="3" width="38.5703125" style="75" customWidth="1"/>
    <col min="4" max="4" width="12.85546875" style="75" bestFit="1" customWidth="1"/>
    <col min="5" max="5" width="25.7109375" style="75" bestFit="1" customWidth="1"/>
    <col min="6" max="6" width="27.85546875" style="75" bestFit="1" customWidth="1"/>
    <col min="7" max="7" width="20.140625" style="75" bestFit="1" customWidth="1"/>
    <col min="8" max="8" width="28" style="75" bestFit="1" customWidth="1"/>
    <col min="9" max="9" width="16.85546875" style="75" customWidth="1"/>
    <col min="10" max="10" width="13.7109375" style="75" customWidth="1"/>
    <col min="11" max="11" width="15.140625" style="75" customWidth="1"/>
    <col min="12" max="13" width="16.85546875" style="75" customWidth="1"/>
    <col min="14" max="17" width="14.28515625" style="75" customWidth="1"/>
    <col min="18" max="16384" width="9.140625" style="75"/>
  </cols>
  <sheetData>
    <row r="1" spans="2:13" ht="15.75" thickBot="1" x14ac:dyDescent="0.3"/>
    <row r="2" spans="2:13" ht="21.75" customHeight="1" thickBot="1" x14ac:dyDescent="0.3">
      <c r="B2" s="507" t="s">
        <v>352</v>
      </c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9"/>
    </row>
    <row r="3" spans="2:13" ht="51.75" customHeight="1" thickBot="1" x14ac:dyDescent="0.3">
      <c r="B3" s="431" t="s">
        <v>265</v>
      </c>
      <c r="C3" s="432"/>
      <c r="D3" s="106" t="s">
        <v>175</v>
      </c>
      <c r="E3" s="106" t="s">
        <v>392</v>
      </c>
      <c r="F3" s="106" t="s">
        <v>393</v>
      </c>
      <c r="G3" s="106" t="s">
        <v>394</v>
      </c>
      <c r="H3" s="107" t="s">
        <v>174</v>
      </c>
      <c r="I3" s="108" t="s">
        <v>173</v>
      </c>
      <c r="J3" s="108" t="s">
        <v>264</v>
      </c>
      <c r="K3" s="111" t="s">
        <v>171</v>
      </c>
      <c r="L3" s="109" t="s">
        <v>170</v>
      </c>
      <c r="M3" s="110" t="s">
        <v>351</v>
      </c>
    </row>
    <row r="4" spans="2:13" x14ac:dyDescent="0.25">
      <c r="B4" s="361">
        <v>1</v>
      </c>
      <c r="C4" s="495" t="s">
        <v>350</v>
      </c>
      <c r="D4" s="492" t="s">
        <v>347</v>
      </c>
      <c r="E4" s="495">
        <v>24</v>
      </c>
      <c r="F4" s="495">
        <v>12</v>
      </c>
      <c r="G4" s="495">
        <f>SUM(E4:F6)</f>
        <v>36</v>
      </c>
      <c r="H4" s="112" t="s">
        <v>215</v>
      </c>
      <c r="I4" s="113">
        <v>8.9</v>
      </c>
      <c r="J4" s="114">
        <f>I4*$G$4</f>
        <v>320.40000000000003</v>
      </c>
      <c r="K4" s="498">
        <f>AVERAGE(J4:J6)</f>
        <v>404.40000000000003</v>
      </c>
      <c r="L4" s="497" t="s">
        <v>384</v>
      </c>
      <c r="M4" s="501">
        <f>K4/24</f>
        <v>16.850000000000001</v>
      </c>
    </row>
    <row r="5" spans="2:13" x14ac:dyDescent="0.25">
      <c r="B5" s="327"/>
      <c r="C5" s="493"/>
      <c r="D5" s="493"/>
      <c r="E5" s="493"/>
      <c r="F5" s="493"/>
      <c r="G5" s="493"/>
      <c r="H5" s="115" t="s">
        <v>349</v>
      </c>
      <c r="I5" s="116">
        <v>10.9</v>
      </c>
      <c r="J5" s="117">
        <f>I5*$G$4</f>
        <v>392.40000000000003</v>
      </c>
      <c r="K5" s="499"/>
      <c r="L5" s="336"/>
      <c r="M5" s="502"/>
    </row>
    <row r="6" spans="2:13" ht="15.75" thickBot="1" x14ac:dyDescent="0.3">
      <c r="B6" s="358"/>
      <c r="C6" s="494"/>
      <c r="D6" s="494"/>
      <c r="E6" s="494"/>
      <c r="F6" s="494"/>
      <c r="G6" s="494"/>
      <c r="H6" s="118" t="s">
        <v>251</v>
      </c>
      <c r="I6" s="119">
        <v>13.9</v>
      </c>
      <c r="J6" s="120">
        <f>I6*$G$4</f>
        <v>500.40000000000003</v>
      </c>
      <c r="K6" s="500"/>
      <c r="L6" s="337"/>
      <c r="M6" s="503"/>
    </row>
    <row r="7" spans="2:13" ht="19.5" customHeight="1" x14ac:dyDescent="0.25">
      <c r="B7" s="361">
        <v>2</v>
      </c>
      <c r="C7" s="492" t="s">
        <v>348</v>
      </c>
      <c r="D7" s="492" t="s">
        <v>347</v>
      </c>
      <c r="E7" s="492">
        <v>24</v>
      </c>
      <c r="F7" s="492">
        <v>12</v>
      </c>
      <c r="G7" s="495">
        <f>SUM(E7:F9)</f>
        <v>36</v>
      </c>
      <c r="H7" s="121" t="s">
        <v>346</v>
      </c>
      <c r="I7" s="113">
        <v>12.3</v>
      </c>
      <c r="J7" s="114">
        <f>I7*$G$7</f>
        <v>442.8</v>
      </c>
      <c r="K7" s="498">
        <f t="shared" ref="K7" si="0">AVERAGE(J7:J9)</f>
        <v>529.19999999999993</v>
      </c>
      <c r="L7" s="497" t="s">
        <v>384</v>
      </c>
      <c r="M7" s="501">
        <f t="shared" ref="M7" si="1">K7/24</f>
        <v>22.049999999999997</v>
      </c>
    </row>
    <row r="8" spans="2:13" ht="19.5" customHeight="1" x14ac:dyDescent="0.25">
      <c r="B8" s="327"/>
      <c r="C8" s="493"/>
      <c r="D8" s="493"/>
      <c r="E8" s="504"/>
      <c r="F8" s="504"/>
      <c r="G8" s="493"/>
      <c r="H8" s="122" t="s">
        <v>270</v>
      </c>
      <c r="I8" s="116">
        <v>15.9</v>
      </c>
      <c r="J8" s="117">
        <f>I8*$G$7</f>
        <v>572.4</v>
      </c>
      <c r="K8" s="499"/>
      <c r="L8" s="336"/>
      <c r="M8" s="502"/>
    </row>
    <row r="9" spans="2:13" ht="19.5" customHeight="1" thickBot="1" x14ac:dyDescent="0.3">
      <c r="B9" s="358"/>
      <c r="C9" s="494"/>
      <c r="D9" s="494"/>
      <c r="E9" s="506"/>
      <c r="F9" s="506"/>
      <c r="G9" s="494"/>
      <c r="H9" s="123" t="s">
        <v>146</v>
      </c>
      <c r="I9" s="119">
        <v>15.9</v>
      </c>
      <c r="J9" s="120">
        <f>I9*$G$7</f>
        <v>572.4</v>
      </c>
      <c r="K9" s="500"/>
      <c r="L9" s="337"/>
      <c r="M9" s="503"/>
    </row>
    <row r="10" spans="2:13" x14ac:dyDescent="0.25">
      <c r="B10" s="361">
        <v>3</v>
      </c>
      <c r="C10" s="495" t="s">
        <v>345</v>
      </c>
      <c r="D10" s="492" t="s">
        <v>344</v>
      </c>
      <c r="E10" s="495">
        <v>3</v>
      </c>
      <c r="F10" s="495">
        <v>1</v>
      </c>
      <c r="G10" s="495">
        <f>SUM(E10:F12)</f>
        <v>4</v>
      </c>
      <c r="H10" s="121" t="s">
        <v>220</v>
      </c>
      <c r="I10" s="113">
        <v>8.25</v>
      </c>
      <c r="J10" s="114">
        <f>I10*$G$10</f>
        <v>33</v>
      </c>
      <c r="K10" s="498">
        <f t="shared" ref="K10" si="2">AVERAGE(J10:J12)</f>
        <v>42.866666666666667</v>
      </c>
      <c r="L10" s="497" t="s">
        <v>384</v>
      </c>
      <c r="M10" s="501">
        <f t="shared" ref="M10" si="3">K10/24</f>
        <v>1.7861111111111112</v>
      </c>
    </row>
    <row r="11" spans="2:13" x14ac:dyDescent="0.25">
      <c r="B11" s="327"/>
      <c r="C11" s="493"/>
      <c r="D11" s="493"/>
      <c r="E11" s="493"/>
      <c r="F11" s="493"/>
      <c r="G11" s="493"/>
      <c r="H11" s="122" t="s">
        <v>154</v>
      </c>
      <c r="I11" s="116">
        <v>11.9</v>
      </c>
      <c r="J11" s="117">
        <f>I11*$G$10</f>
        <v>47.6</v>
      </c>
      <c r="K11" s="499"/>
      <c r="L11" s="336"/>
      <c r="M11" s="502"/>
    </row>
    <row r="12" spans="2:13" ht="15.75" thickBot="1" x14ac:dyDescent="0.3">
      <c r="B12" s="328"/>
      <c r="C12" s="496"/>
      <c r="D12" s="496"/>
      <c r="E12" s="496"/>
      <c r="F12" s="496"/>
      <c r="G12" s="496"/>
      <c r="H12" s="124" t="s">
        <v>343</v>
      </c>
      <c r="I12" s="125">
        <v>12</v>
      </c>
      <c r="J12" s="120">
        <f>I12*$G$10</f>
        <v>48</v>
      </c>
      <c r="K12" s="500"/>
      <c r="L12" s="337"/>
      <c r="M12" s="503"/>
    </row>
    <row r="13" spans="2:13" ht="17.25" customHeight="1" x14ac:dyDescent="0.25">
      <c r="B13" s="361">
        <v>4</v>
      </c>
      <c r="C13" s="492" t="s">
        <v>342</v>
      </c>
      <c r="D13" s="492" t="s">
        <v>341</v>
      </c>
      <c r="E13" s="495">
        <v>1</v>
      </c>
      <c r="F13" s="495">
        <v>1</v>
      </c>
      <c r="G13" s="495">
        <f>SUM(E13:F15)</f>
        <v>2</v>
      </c>
      <c r="H13" s="121" t="s">
        <v>294</v>
      </c>
      <c r="I13" s="113">
        <v>15.18</v>
      </c>
      <c r="J13" s="126">
        <f>I13*G13</f>
        <v>30.36</v>
      </c>
      <c r="K13" s="498">
        <f t="shared" ref="K13" si="4">AVERAGE(J13:J15)</f>
        <v>34.72</v>
      </c>
      <c r="L13" s="497" t="s">
        <v>384</v>
      </c>
      <c r="M13" s="501">
        <f t="shared" ref="M13" si="5">K13/24</f>
        <v>1.4466666666666665</v>
      </c>
    </row>
    <row r="14" spans="2:13" ht="18" customHeight="1" x14ac:dyDescent="0.25">
      <c r="B14" s="327"/>
      <c r="C14" s="493"/>
      <c r="D14" s="493"/>
      <c r="E14" s="493"/>
      <c r="F14" s="493"/>
      <c r="G14" s="493"/>
      <c r="H14" s="122" t="s">
        <v>340</v>
      </c>
      <c r="I14" s="116">
        <v>16.2</v>
      </c>
      <c r="J14" s="117">
        <f>I14*G13</f>
        <v>32.4</v>
      </c>
      <c r="K14" s="499"/>
      <c r="L14" s="336"/>
      <c r="M14" s="502"/>
    </row>
    <row r="15" spans="2:13" ht="15.75" thickBot="1" x14ac:dyDescent="0.3">
      <c r="B15" s="328"/>
      <c r="C15" s="496"/>
      <c r="D15" s="496"/>
      <c r="E15" s="496"/>
      <c r="F15" s="496"/>
      <c r="G15" s="496"/>
      <c r="H15" s="124" t="s">
        <v>154</v>
      </c>
      <c r="I15" s="125">
        <v>20.7</v>
      </c>
      <c r="J15" s="127">
        <f>I15*G13</f>
        <v>41.4</v>
      </c>
      <c r="K15" s="500"/>
      <c r="L15" s="337"/>
      <c r="M15" s="503"/>
    </row>
    <row r="16" spans="2:13" x14ac:dyDescent="0.25">
      <c r="B16" s="361">
        <v>5</v>
      </c>
      <c r="C16" s="495" t="s">
        <v>339</v>
      </c>
      <c r="D16" s="492" t="s">
        <v>338</v>
      </c>
      <c r="E16" s="495">
        <v>2</v>
      </c>
      <c r="F16" s="495">
        <v>1</v>
      </c>
      <c r="G16" s="495">
        <f>SUM(E16:F18)</f>
        <v>3</v>
      </c>
      <c r="H16" s="121" t="s">
        <v>294</v>
      </c>
      <c r="I16" s="113">
        <v>1.96</v>
      </c>
      <c r="J16" s="126">
        <f>I16*G16</f>
        <v>5.88</v>
      </c>
      <c r="K16" s="498">
        <f t="shared" ref="K16" si="6">AVERAGE(J16:J18)</f>
        <v>6.8999999999999995</v>
      </c>
      <c r="L16" s="497" t="s">
        <v>384</v>
      </c>
      <c r="M16" s="501">
        <f t="shared" ref="M16" si="7">K16/24</f>
        <v>0.28749999999999998</v>
      </c>
    </row>
    <row r="17" spans="2:13" x14ac:dyDescent="0.25">
      <c r="B17" s="327"/>
      <c r="C17" s="493"/>
      <c r="D17" s="493"/>
      <c r="E17" s="493"/>
      <c r="F17" s="493"/>
      <c r="G17" s="493"/>
      <c r="H17" s="122" t="s">
        <v>277</v>
      </c>
      <c r="I17" s="116">
        <v>2.4700000000000002</v>
      </c>
      <c r="J17" s="117">
        <f>I17*G16</f>
        <v>7.41</v>
      </c>
      <c r="K17" s="499"/>
      <c r="L17" s="336"/>
      <c r="M17" s="502"/>
    </row>
    <row r="18" spans="2:13" ht="15.75" thickBot="1" x14ac:dyDescent="0.3">
      <c r="B18" s="328"/>
      <c r="C18" s="496"/>
      <c r="D18" s="496"/>
      <c r="E18" s="496"/>
      <c r="F18" s="496"/>
      <c r="G18" s="496"/>
      <c r="H18" s="124" t="s">
        <v>270</v>
      </c>
      <c r="I18" s="116">
        <v>2.4700000000000002</v>
      </c>
      <c r="J18" s="127">
        <f>I18*G16</f>
        <v>7.41</v>
      </c>
      <c r="K18" s="500"/>
      <c r="L18" s="337"/>
      <c r="M18" s="503"/>
    </row>
    <row r="19" spans="2:13" x14ac:dyDescent="0.25">
      <c r="B19" s="361">
        <v>6</v>
      </c>
      <c r="C19" s="495" t="s">
        <v>337</v>
      </c>
      <c r="D19" s="492" t="s">
        <v>336</v>
      </c>
      <c r="E19" s="495">
        <v>2</v>
      </c>
      <c r="F19" s="495">
        <v>1</v>
      </c>
      <c r="G19" s="495">
        <f>SUM(E19:F21)</f>
        <v>3</v>
      </c>
      <c r="H19" s="121" t="s">
        <v>220</v>
      </c>
      <c r="I19" s="113">
        <v>5.07</v>
      </c>
      <c r="J19" s="126">
        <f>I19*G19</f>
        <v>15.21</v>
      </c>
      <c r="K19" s="498">
        <f t="shared" ref="K19" si="8">AVERAGE(J19:J21)</f>
        <v>15.550000000000002</v>
      </c>
      <c r="L19" s="497" t="s">
        <v>384</v>
      </c>
      <c r="M19" s="501">
        <f t="shared" ref="M19" si="9">K19/24</f>
        <v>0.64791666666666681</v>
      </c>
    </row>
    <row r="20" spans="2:13" x14ac:dyDescent="0.25">
      <c r="B20" s="327"/>
      <c r="C20" s="493"/>
      <c r="D20" s="493"/>
      <c r="E20" s="493"/>
      <c r="F20" s="493"/>
      <c r="G20" s="493"/>
      <c r="H20" s="122" t="s">
        <v>294</v>
      </c>
      <c r="I20" s="116">
        <v>5.19</v>
      </c>
      <c r="J20" s="117">
        <f>I20*G19</f>
        <v>15.57</v>
      </c>
      <c r="K20" s="499"/>
      <c r="L20" s="336"/>
      <c r="M20" s="502"/>
    </row>
    <row r="21" spans="2:13" ht="15.75" thickBot="1" x14ac:dyDescent="0.3">
      <c r="B21" s="328"/>
      <c r="C21" s="496"/>
      <c r="D21" s="496"/>
      <c r="E21" s="496"/>
      <c r="F21" s="496"/>
      <c r="G21" s="496"/>
      <c r="H21" s="124" t="s">
        <v>332</v>
      </c>
      <c r="I21" s="128">
        <v>5.29</v>
      </c>
      <c r="J21" s="129">
        <f>I21*G19</f>
        <v>15.870000000000001</v>
      </c>
      <c r="K21" s="500"/>
      <c r="L21" s="337"/>
      <c r="M21" s="503"/>
    </row>
    <row r="22" spans="2:13" x14ac:dyDescent="0.25">
      <c r="B22" s="361">
        <v>7</v>
      </c>
      <c r="C22" s="495" t="s">
        <v>335</v>
      </c>
      <c r="D22" s="492" t="s">
        <v>334</v>
      </c>
      <c r="E22" s="495">
        <v>2</v>
      </c>
      <c r="F22" s="495">
        <v>1</v>
      </c>
      <c r="G22" s="495">
        <f>SUM(E22:F24)</f>
        <v>3</v>
      </c>
      <c r="H22" s="121" t="s">
        <v>277</v>
      </c>
      <c r="I22" s="113">
        <v>5.69</v>
      </c>
      <c r="J22" s="126">
        <f>I22*G22</f>
        <v>17.07</v>
      </c>
      <c r="K22" s="498">
        <f t="shared" ref="K22" si="10">AVERAGE(J22:J24)</f>
        <v>32.080000000000005</v>
      </c>
      <c r="L22" s="497" t="s">
        <v>384</v>
      </c>
      <c r="M22" s="501">
        <f t="shared" ref="M22" si="11">K22/24</f>
        <v>1.3366666666666669</v>
      </c>
    </row>
    <row r="23" spans="2:13" x14ac:dyDescent="0.25">
      <c r="B23" s="327"/>
      <c r="C23" s="493"/>
      <c r="D23" s="493"/>
      <c r="E23" s="493"/>
      <c r="F23" s="493"/>
      <c r="G23" s="493"/>
      <c r="H23" s="122" t="s">
        <v>333</v>
      </c>
      <c r="I23" s="116">
        <v>10.32</v>
      </c>
      <c r="J23" s="117">
        <f>I23*G22</f>
        <v>30.96</v>
      </c>
      <c r="K23" s="499"/>
      <c r="L23" s="336"/>
      <c r="M23" s="502"/>
    </row>
    <row r="24" spans="2:13" ht="15.75" thickBot="1" x14ac:dyDescent="0.3">
      <c r="B24" s="328"/>
      <c r="C24" s="496"/>
      <c r="D24" s="496"/>
      <c r="E24" s="496"/>
      <c r="F24" s="496"/>
      <c r="G24" s="496"/>
      <c r="H24" s="124" t="s">
        <v>332</v>
      </c>
      <c r="I24" s="125">
        <v>16.07</v>
      </c>
      <c r="J24" s="127">
        <f>I24*G22</f>
        <v>48.21</v>
      </c>
      <c r="K24" s="500"/>
      <c r="L24" s="337"/>
      <c r="M24" s="503"/>
    </row>
    <row r="25" spans="2:13" x14ac:dyDescent="0.25">
      <c r="B25" s="361">
        <v>8</v>
      </c>
      <c r="C25" s="492" t="s">
        <v>331</v>
      </c>
      <c r="D25" s="495" t="s">
        <v>240</v>
      </c>
      <c r="E25" s="495">
        <v>2</v>
      </c>
      <c r="F25" s="495">
        <v>1</v>
      </c>
      <c r="G25" s="495">
        <f>SUM(E25:F27)</f>
        <v>3</v>
      </c>
      <c r="H25" s="121" t="s">
        <v>300</v>
      </c>
      <c r="I25" s="113">
        <v>1.1100000000000001</v>
      </c>
      <c r="J25" s="126">
        <f>I25*G25</f>
        <v>3.33</v>
      </c>
      <c r="K25" s="498">
        <f t="shared" ref="K25" si="12">AVERAGE(J25:J27)</f>
        <v>3.9299999999999997</v>
      </c>
      <c r="L25" s="497" t="s">
        <v>384</v>
      </c>
      <c r="M25" s="501">
        <f t="shared" ref="M25" si="13">K25/24</f>
        <v>0.16374999999999998</v>
      </c>
    </row>
    <row r="26" spans="2:13" x14ac:dyDescent="0.25">
      <c r="B26" s="327"/>
      <c r="C26" s="493"/>
      <c r="D26" s="493"/>
      <c r="E26" s="493"/>
      <c r="F26" s="493"/>
      <c r="G26" s="493"/>
      <c r="H26" s="122" t="s">
        <v>279</v>
      </c>
      <c r="I26" s="116">
        <v>1.1299999999999999</v>
      </c>
      <c r="J26" s="117">
        <f>I26*G25</f>
        <v>3.3899999999999997</v>
      </c>
      <c r="K26" s="499"/>
      <c r="L26" s="336"/>
      <c r="M26" s="502"/>
    </row>
    <row r="27" spans="2:13" ht="15.75" thickBot="1" x14ac:dyDescent="0.3">
      <c r="B27" s="328"/>
      <c r="C27" s="496"/>
      <c r="D27" s="496"/>
      <c r="E27" s="496"/>
      <c r="F27" s="496"/>
      <c r="G27" s="496"/>
      <c r="H27" s="124" t="s">
        <v>270</v>
      </c>
      <c r="I27" s="128">
        <v>1.69</v>
      </c>
      <c r="J27" s="129">
        <f>I27*G25</f>
        <v>5.07</v>
      </c>
      <c r="K27" s="500"/>
      <c r="L27" s="337"/>
      <c r="M27" s="503"/>
    </row>
    <row r="28" spans="2:13" x14ac:dyDescent="0.25">
      <c r="B28" s="361">
        <v>9</v>
      </c>
      <c r="C28" s="492" t="s">
        <v>330</v>
      </c>
      <c r="D28" s="495" t="s">
        <v>240</v>
      </c>
      <c r="E28" s="495">
        <v>2</v>
      </c>
      <c r="F28" s="495">
        <v>1</v>
      </c>
      <c r="G28" s="495">
        <f>SUM(E28:F30)</f>
        <v>3</v>
      </c>
      <c r="H28" s="121" t="s">
        <v>300</v>
      </c>
      <c r="I28" s="113">
        <v>1.63</v>
      </c>
      <c r="J28" s="126">
        <f>AVERAGE(I28*G28)</f>
        <v>4.8899999999999997</v>
      </c>
      <c r="K28" s="498">
        <f t="shared" ref="K28" si="14">AVERAGE(J28:J30)</f>
        <v>6.77</v>
      </c>
      <c r="L28" s="497" t="s">
        <v>384</v>
      </c>
      <c r="M28" s="501">
        <f t="shared" ref="M28" si="15">K28/24</f>
        <v>0.2820833333333333</v>
      </c>
    </row>
    <row r="29" spans="2:13" x14ac:dyDescent="0.25">
      <c r="B29" s="327"/>
      <c r="C29" s="493"/>
      <c r="D29" s="493"/>
      <c r="E29" s="493"/>
      <c r="F29" s="493"/>
      <c r="G29" s="493"/>
      <c r="H29" s="122" t="s">
        <v>277</v>
      </c>
      <c r="I29" s="116">
        <v>2.5499999999999998</v>
      </c>
      <c r="J29" s="117">
        <f>I29*G28</f>
        <v>7.6499999999999995</v>
      </c>
      <c r="K29" s="499"/>
      <c r="L29" s="336"/>
      <c r="M29" s="502"/>
    </row>
    <row r="30" spans="2:13" ht="15.75" thickBot="1" x14ac:dyDescent="0.3">
      <c r="B30" s="328"/>
      <c r="C30" s="496"/>
      <c r="D30" s="496"/>
      <c r="E30" s="496"/>
      <c r="F30" s="496"/>
      <c r="G30" s="496"/>
      <c r="H30" s="124" t="s">
        <v>270</v>
      </c>
      <c r="I30" s="125">
        <v>2.59</v>
      </c>
      <c r="J30" s="127">
        <f>I30*G28</f>
        <v>7.77</v>
      </c>
      <c r="K30" s="500"/>
      <c r="L30" s="337"/>
      <c r="M30" s="503"/>
    </row>
    <row r="31" spans="2:13" x14ac:dyDescent="0.25">
      <c r="B31" s="361">
        <v>10</v>
      </c>
      <c r="C31" s="492" t="s">
        <v>329</v>
      </c>
      <c r="D31" s="495" t="s">
        <v>240</v>
      </c>
      <c r="E31" s="495">
        <v>2</v>
      </c>
      <c r="F31" s="495">
        <v>1</v>
      </c>
      <c r="G31" s="495">
        <f>SUM(E31:F33)</f>
        <v>3</v>
      </c>
      <c r="H31" s="121" t="s">
        <v>327</v>
      </c>
      <c r="I31" s="113">
        <v>2.4</v>
      </c>
      <c r="J31" s="126">
        <f>I31*G31</f>
        <v>7.1999999999999993</v>
      </c>
      <c r="K31" s="498">
        <f t="shared" ref="K31" si="16">AVERAGE(J31:J33)</f>
        <v>8.49</v>
      </c>
      <c r="L31" s="497" t="s">
        <v>384</v>
      </c>
      <c r="M31" s="501">
        <f t="shared" ref="M31" si="17">K31/24</f>
        <v>0.35375000000000001</v>
      </c>
    </row>
    <row r="32" spans="2:13" x14ac:dyDescent="0.25">
      <c r="B32" s="327"/>
      <c r="C32" s="493"/>
      <c r="D32" s="493"/>
      <c r="E32" s="493"/>
      <c r="F32" s="493"/>
      <c r="G32" s="493"/>
      <c r="H32" s="122" t="s">
        <v>300</v>
      </c>
      <c r="I32" s="116">
        <v>2.94</v>
      </c>
      <c r="J32" s="117">
        <f>AVERAGE(I32*G31)</f>
        <v>8.82</v>
      </c>
      <c r="K32" s="499"/>
      <c r="L32" s="336"/>
      <c r="M32" s="502"/>
    </row>
    <row r="33" spans="2:13" ht="15.75" thickBot="1" x14ac:dyDescent="0.3">
      <c r="B33" s="328"/>
      <c r="C33" s="496"/>
      <c r="D33" s="496"/>
      <c r="E33" s="496"/>
      <c r="F33" s="496"/>
      <c r="G33" s="496"/>
      <c r="H33" s="124" t="s">
        <v>279</v>
      </c>
      <c r="I33" s="128">
        <v>3.15</v>
      </c>
      <c r="J33" s="129">
        <f>I33*G31</f>
        <v>9.4499999999999993</v>
      </c>
      <c r="K33" s="500"/>
      <c r="L33" s="337"/>
      <c r="M33" s="503"/>
    </row>
    <row r="34" spans="2:13" x14ac:dyDescent="0.25">
      <c r="B34" s="361">
        <v>11</v>
      </c>
      <c r="C34" s="492" t="s">
        <v>328</v>
      </c>
      <c r="D34" s="495" t="s">
        <v>240</v>
      </c>
      <c r="E34" s="495">
        <v>2</v>
      </c>
      <c r="F34" s="495">
        <v>1</v>
      </c>
      <c r="G34" s="495">
        <f>SUM(E34:F36)</f>
        <v>3</v>
      </c>
      <c r="H34" s="121" t="s">
        <v>327</v>
      </c>
      <c r="I34" s="113">
        <v>2.85</v>
      </c>
      <c r="J34" s="126">
        <f>I34*G34</f>
        <v>8.5500000000000007</v>
      </c>
      <c r="K34" s="498">
        <f t="shared" ref="K34" si="18">AVERAGE(J34:J36)</f>
        <v>9.8600000000000012</v>
      </c>
      <c r="L34" s="497" t="s">
        <v>384</v>
      </c>
      <c r="M34" s="501">
        <f t="shared" ref="M34" si="19">K34/24</f>
        <v>0.41083333333333338</v>
      </c>
    </row>
    <row r="35" spans="2:13" x14ac:dyDescent="0.25">
      <c r="B35" s="327"/>
      <c r="C35" s="493"/>
      <c r="D35" s="493"/>
      <c r="E35" s="493"/>
      <c r="F35" s="493"/>
      <c r="G35" s="493"/>
      <c r="H35" s="122" t="s">
        <v>279</v>
      </c>
      <c r="I35" s="116">
        <v>3.48</v>
      </c>
      <c r="J35" s="117">
        <f>I35*G34</f>
        <v>10.44</v>
      </c>
      <c r="K35" s="499"/>
      <c r="L35" s="336"/>
      <c r="M35" s="502"/>
    </row>
    <row r="36" spans="2:13" ht="15.75" thickBot="1" x14ac:dyDescent="0.3">
      <c r="B36" s="328"/>
      <c r="C36" s="496"/>
      <c r="D36" s="496"/>
      <c r="E36" s="496"/>
      <c r="F36" s="496"/>
      <c r="G36" s="496"/>
      <c r="H36" s="124" t="s">
        <v>300</v>
      </c>
      <c r="I36" s="125">
        <v>3.53</v>
      </c>
      <c r="J36" s="127">
        <f>I36*G34</f>
        <v>10.59</v>
      </c>
      <c r="K36" s="500"/>
      <c r="L36" s="337"/>
      <c r="M36" s="503"/>
    </row>
    <row r="37" spans="2:13" x14ac:dyDescent="0.25">
      <c r="B37" s="361">
        <v>12</v>
      </c>
      <c r="C37" s="492" t="s">
        <v>326</v>
      </c>
      <c r="D37" s="495" t="s">
        <v>148</v>
      </c>
      <c r="E37" s="495">
        <v>2</v>
      </c>
      <c r="F37" s="495">
        <v>2</v>
      </c>
      <c r="G37" s="495">
        <f>SUM(E37:F39)</f>
        <v>4</v>
      </c>
      <c r="H37" s="121" t="s">
        <v>279</v>
      </c>
      <c r="I37" s="113">
        <v>6.86</v>
      </c>
      <c r="J37" s="126">
        <f>I37*G37</f>
        <v>27.44</v>
      </c>
      <c r="K37" s="498">
        <f t="shared" ref="K37" si="20">AVERAGE(J37:J39)</f>
        <v>32.453333333333333</v>
      </c>
      <c r="L37" s="497" t="s">
        <v>384</v>
      </c>
      <c r="M37" s="501">
        <f t="shared" ref="M37" si="21">K37/24</f>
        <v>1.3522222222222222</v>
      </c>
    </row>
    <row r="38" spans="2:13" x14ac:dyDescent="0.25">
      <c r="B38" s="327"/>
      <c r="C38" s="493"/>
      <c r="D38" s="493"/>
      <c r="E38" s="493"/>
      <c r="F38" s="493"/>
      <c r="G38" s="493"/>
      <c r="H38" s="122" t="s">
        <v>270</v>
      </c>
      <c r="I38" s="116">
        <v>7.7</v>
      </c>
      <c r="J38" s="117">
        <f>I38*G37</f>
        <v>30.8</v>
      </c>
      <c r="K38" s="499"/>
      <c r="L38" s="336"/>
      <c r="M38" s="502"/>
    </row>
    <row r="39" spans="2:13" ht="15.75" thickBot="1" x14ac:dyDescent="0.3">
      <c r="B39" s="328"/>
      <c r="C39" s="496"/>
      <c r="D39" s="496"/>
      <c r="E39" s="496"/>
      <c r="F39" s="496"/>
      <c r="G39" s="496"/>
      <c r="H39" s="124" t="s">
        <v>294</v>
      </c>
      <c r="I39" s="125">
        <v>9.7799999999999994</v>
      </c>
      <c r="J39" s="127">
        <f>I39*G37</f>
        <v>39.119999999999997</v>
      </c>
      <c r="K39" s="500"/>
      <c r="L39" s="337"/>
      <c r="M39" s="503"/>
    </row>
    <row r="40" spans="2:13" x14ac:dyDescent="0.25">
      <c r="B40" s="361">
        <v>13</v>
      </c>
      <c r="C40" s="492" t="s">
        <v>325</v>
      </c>
      <c r="D40" s="495" t="s">
        <v>148</v>
      </c>
      <c r="E40" s="495">
        <v>2</v>
      </c>
      <c r="F40" s="495">
        <v>2</v>
      </c>
      <c r="G40" s="495">
        <f>SUM(E40:F42)</f>
        <v>4</v>
      </c>
      <c r="H40" s="121" t="s">
        <v>324</v>
      </c>
      <c r="I40" s="113">
        <v>8.08</v>
      </c>
      <c r="J40" s="126">
        <f>I40*G40</f>
        <v>32.32</v>
      </c>
      <c r="K40" s="498">
        <f t="shared" ref="K40" si="22">AVERAGE(J40:J42)</f>
        <v>40.573333333333331</v>
      </c>
      <c r="L40" s="497" t="s">
        <v>384</v>
      </c>
      <c r="M40" s="501">
        <f t="shared" ref="M40" si="23">K40/24</f>
        <v>1.6905555555555554</v>
      </c>
    </row>
    <row r="41" spans="2:13" x14ac:dyDescent="0.25">
      <c r="B41" s="327"/>
      <c r="C41" s="493"/>
      <c r="D41" s="493"/>
      <c r="E41" s="493"/>
      <c r="F41" s="493"/>
      <c r="G41" s="493"/>
      <c r="H41" s="122" t="s">
        <v>277</v>
      </c>
      <c r="I41" s="116">
        <v>11.1</v>
      </c>
      <c r="J41" s="117">
        <f>I41*G40</f>
        <v>44.4</v>
      </c>
      <c r="K41" s="499"/>
      <c r="L41" s="336"/>
      <c r="M41" s="502"/>
    </row>
    <row r="42" spans="2:13" ht="15.75" thickBot="1" x14ac:dyDescent="0.3">
      <c r="B42" s="328"/>
      <c r="C42" s="496"/>
      <c r="D42" s="496"/>
      <c r="E42" s="496"/>
      <c r="F42" s="496"/>
      <c r="G42" s="496"/>
      <c r="H42" s="124" t="s">
        <v>270</v>
      </c>
      <c r="I42" s="125">
        <v>11.25</v>
      </c>
      <c r="J42" s="127">
        <f>I42*G40</f>
        <v>45</v>
      </c>
      <c r="K42" s="500"/>
      <c r="L42" s="337"/>
      <c r="M42" s="503"/>
    </row>
    <row r="43" spans="2:13" x14ac:dyDescent="0.25">
      <c r="B43" s="361">
        <v>14</v>
      </c>
      <c r="C43" s="492" t="s">
        <v>323</v>
      </c>
      <c r="D43" s="495" t="s">
        <v>148</v>
      </c>
      <c r="E43" s="495">
        <v>2</v>
      </c>
      <c r="F43" s="495">
        <v>2</v>
      </c>
      <c r="G43" s="495">
        <f>SUM(E43:F45)</f>
        <v>4</v>
      </c>
      <c r="H43" s="121" t="s">
        <v>294</v>
      </c>
      <c r="I43" s="113">
        <v>11.97</v>
      </c>
      <c r="J43" s="126">
        <f>I43*G43</f>
        <v>47.88</v>
      </c>
      <c r="K43" s="498">
        <f t="shared" ref="K43" si="24">AVERAGE(J43:J45)</f>
        <v>63.96</v>
      </c>
      <c r="L43" s="497" t="s">
        <v>384</v>
      </c>
      <c r="M43" s="501">
        <f t="shared" ref="M43" si="25">K43/24</f>
        <v>2.665</v>
      </c>
    </row>
    <row r="44" spans="2:13" x14ac:dyDescent="0.25">
      <c r="B44" s="327"/>
      <c r="C44" s="493"/>
      <c r="D44" s="493"/>
      <c r="E44" s="493"/>
      <c r="F44" s="493"/>
      <c r="G44" s="493"/>
      <c r="H44" s="122" t="s">
        <v>318</v>
      </c>
      <c r="I44" s="116">
        <v>16.02</v>
      </c>
      <c r="J44" s="117">
        <f>I44*G43</f>
        <v>64.08</v>
      </c>
      <c r="K44" s="499"/>
      <c r="L44" s="336"/>
      <c r="M44" s="502"/>
    </row>
    <row r="45" spans="2:13" ht="15.75" thickBot="1" x14ac:dyDescent="0.3">
      <c r="B45" s="328"/>
      <c r="C45" s="496"/>
      <c r="D45" s="496"/>
      <c r="E45" s="496"/>
      <c r="F45" s="496"/>
      <c r="G45" s="496"/>
      <c r="H45" s="124" t="s">
        <v>277</v>
      </c>
      <c r="I45" s="125">
        <v>19.98</v>
      </c>
      <c r="J45" s="127">
        <f>I45*G43</f>
        <v>79.92</v>
      </c>
      <c r="K45" s="500"/>
      <c r="L45" s="337"/>
      <c r="M45" s="503"/>
    </row>
    <row r="46" spans="2:13" x14ac:dyDescent="0.25">
      <c r="B46" s="361">
        <v>15</v>
      </c>
      <c r="C46" s="492" t="s">
        <v>322</v>
      </c>
      <c r="D46" s="495" t="s">
        <v>148</v>
      </c>
      <c r="E46" s="495">
        <v>2</v>
      </c>
      <c r="F46" s="495">
        <v>1</v>
      </c>
      <c r="G46" s="495">
        <f>SUM(E46:F48)</f>
        <v>3</v>
      </c>
      <c r="H46" s="121" t="s">
        <v>269</v>
      </c>
      <c r="I46" s="113">
        <v>12.9</v>
      </c>
      <c r="J46" s="126">
        <f>I46*G46</f>
        <v>38.700000000000003</v>
      </c>
      <c r="K46" s="498">
        <f t="shared" ref="K46" si="26">AVERAGE(J46:J48)</f>
        <v>50.140000000000008</v>
      </c>
      <c r="L46" s="497" t="s">
        <v>384</v>
      </c>
      <c r="M46" s="501">
        <f t="shared" ref="M46" si="27">K46/24</f>
        <v>2.0891666666666668</v>
      </c>
    </row>
    <row r="47" spans="2:13" x14ac:dyDescent="0.25">
      <c r="B47" s="327"/>
      <c r="C47" s="493"/>
      <c r="D47" s="493"/>
      <c r="E47" s="493"/>
      <c r="F47" s="493"/>
      <c r="G47" s="493"/>
      <c r="H47" s="116" t="s">
        <v>294</v>
      </c>
      <c r="I47" s="116">
        <v>15.88</v>
      </c>
      <c r="J47" s="117">
        <f>I47*G46</f>
        <v>47.64</v>
      </c>
      <c r="K47" s="499"/>
      <c r="L47" s="336"/>
      <c r="M47" s="502"/>
    </row>
    <row r="48" spans="2:13" ht="15.75" thickBot="1" x14ac:dyDescent="0.3">
      <c r="B48" s="328"/>
      <c r="C48" s="496"/>
      <c r="D48" s="496"/>
      <c r="E48" s="496"/>
      <c r="F48" s="496"/>
      <c r="G48" s="496"/>
      <c r="H48" s="122" t="s">
        <v>279</v>
      </c>
      <c r="I48" s="125">
        <v>21.36</v>
      </c>
      <c r="J48" s="127">
        <f>I48*G46</f>
        <v>64.08</v>
      </c>
      <c r="K48" s="500"/>
      <c r="L48" s="337"/>
      <c r="M48" s="503"/>
    </row>
    <row r="49" spans="2:13" x14ac:dyDescent="0.25">
      <c r="B49" s="361">
        <v>16</v>
      </c>
      <c r="C49" s="492" t="s">
        <v>321</v>
      </c>
      <c r="D49" s="495" t="s">
        <v>148</v>
      </c>
      <c r="E49" s="495">
        <v>2</v>
      </c>
      <c r="F49" s="495">
        <v>1</v>
      </c>
      <c r="G49" s="495">
        <f>SUM(E49:F51)</f>
        <v>3</v>
      </c>
      <c r="H49" s="121" t="s">
        <v>294</v>
      </c>
      <c r="I49" s="113">
        <v>15.88</v>
      </c>
      <c r="J49" s="126">
        <f>I49*G49</f>
        <v>47.64</v>
      </c>
      <c r="K49" s="498">
        <f t="shared" ref="K49" si="28">AVERAGE(J49:J51)</f>
        <v>53.140000000000008</v>
      </c>
      <c r="L49" s="497" t="s">
        <v>384</v>
      </c>
      <c r="M49" s="501">
        <f t="shared" ref="M49" si="29">K49/24</f>
        <v>2.2141666666666668</v>
      </c>
    </row>
    <row r="50" spans="2:13" x14ac:dyDescent="0.25">
      <c r="B50" s="327"/>
      <c r="C50" s="493"/>
      <c r="D50" s="493"/>
      <c r="E50" s="493"/>
      <c r="F50" s="493"/>
      <c r="G50" s="493"/>
      <c r="H50" s="122" t="s">
        <v>320</v>
      </c>
      <c r="I50" s="116">
        <v>15.9</v>
      </c>
      <c r="J50" s="117">
        <f>I50*G49</f>
        <v>47.7</v>
      </c>
      <c r="K50" s="499"/>
      <c r="L50" s="336"/>
      <c r="M50" s="502"/>
    </row>
    <row r="51" spans="2:13" ht="15.75" thickBot="1" x14ac:dyDescent="0.3">
      <c r="B51" s="328"/>
      <c r="C51" s="496"/>
      <c r="D51" s="496"/>
      <c r="E51" s="496"/>
      <c r="F51" s="496"/>
      <c r="G51" s="496"/>
      <c r="H51" s="124" t="s">
        <v>279</v>
      </c>
      <c r="I51" s="125">
        <v>21.36</v>
      </c>
      <c r="J51" s="127">
        <f>I51*G49</f>
        <v>64.08</v>
      </c>
      <c r="K51" s="500"/>
      <c r="L51" s="337"/>
      <c r="M51" s="503"/>
    </row>
    <row r="52" spans="2:13" x14ac:dyDescent="0.25">
      <c r="B52" s="361">
        <v>17</v>
      </c>
      <c r="C52" s="492" t="s">
        <v>319</v>
      </c>
      <c r="D52" s="495" t="s">
        <v>148</v>
      </c>
      <c r="E52" s="495">
        <v>2</v>
      </c>
      <c r="F52" s="495">
        <v>1</v>
      </c>
      <c r="G52" s="495">
        <f>SUM(E52:F54)</f>
        <v>3</v>
      </c>
      <c r="H52" s="121" t="s">
        <v>294</v>
      </c>
      <c r="I52" s="113">
        <v>15.88</v>
      </c>
      <c r="J52" s="126">
        <f>I52*G52</f>
        <v>47.64</v>
      </c>
      <c r="K52" s="498">
        <f t="shared" ref="K52" si="30">AVERAGE(J52:J54)</f>
        <v>58.84</v>
      </c>
      <c r="L52" s="497" t="s">
        <v>384</v>
      </c>
      <c r="M52" s="501">
        <f t="shared" ref="M52" si="31">K52/24</f>
        <v>2.4516666666666667</v>
      </c>
    </row>
    <row r="53" spans="2:13" x14ac:dyDescent="0.25">
      <c r="B53" s="327"/>
      <c r="C53" s="493"/>
      <c r="D53" s="493"/>
      <c r="E53" s="493"/>
      <c r="F53" s="493"/>
      <c r="G53" s="493"/>
      <c r="H53" s="122" t="s">
        <v>279</v>
      </c>
      <c r="I53" s="116">
        <v>21.27</v>
      </c>
      <c r="J53" s="117">
        <f>I53*G52</f>
        <v>63.81</v>
      </c>
      <c r="K53" s="499"/>
      <c r="L53" s="336"/>
      <c r="M53" s="502"/>
    </row>
    <row r="54" spans="2:13" ht="15.75" thickBot="1" x14ac:dyDescent="0.3">
      <c r="B54" s="328"/>
      <c r="C54" s="496"/>
      <c r="D54" s="496"/>
      <c r="E54" s="496"/>
      <c r="F54" s="496"/>
      <c r="G54" s="496"/>
      <c r="H54" s="124" t="s">
        <v>318</v>
      </c>
      <c r="I54" s="125">
        <v>21.69</v>
      </c>
      <c r="J54" s="127">
        <f>I54*G52</f>
        <v>65.070000000000007</v>
      </c>
      <c r="K54" s="500"/>
      <c r="L54" s="337"/>
      <c r="M54" s="503"/>
    </row>
    <row r="55" spans="2:13" x14ac:dyDescent="0.25">
      <c r="B55" s="361">
        <v>18</v>
      </c>
      <c r="C55" s="492" t="s">
        <v>317</v>
      </c>
      <c r="D55" s="492" t="s">
        <v>316</v>
      </c>
      <c r="E55" s="495">
        <v>10</v>
      </c>
      <c r="F55" s="495">
        <v>5</v>
      </c>
      <c r="G55" s="495">
        <f>SUM(E55:F57)</f>
        <v>15</v>
      </c>
      <c r="H55" s="121" t="s">
        <v>294</v>
      </c>
      <c r="I55" s="113">
        <v>1.23</v>
      </c>
      <c r="J55" s="126">
        <f>I55*G55</f>
        <v>18.45</v>
      </c>
      <c r="K55" s="498">
        <f t="shared" ref="K55" si="32">AVERAGE(J55:J57)</f>
        <v>25.599999999999998</v>
      </c>
      <c r="L55" s="497" t="s">
        <v>384</v>
      </c>
      <c r="M55" s="501">
        <f t="shared" ref="M55" si="33">K55/24</f>
        <v>1.0666666666666667</v>
      </c>
    </row>
    <row r="56" spans="2:13" x14ac:dyDescent="0.25">
      <c r="B56" s="327"/>
      <c r="C56" s="493"/>
      <c r="D56" s="493"/>
      <c r="E56" s="493"/>
      <c r="F56" s="493"/>
      <c r="G56" s="493"/>
      <c r="H56" s="122" t="s">
        <v>315</v>
      </c>
      <c r="I56" s="116">
        <v>1.59</v>
      </c>
      <c r="J56" s="117">
        <f>I56*G55</f>
        <v>23.85</v>
      </c>
      <c r="K56" s="499"/>
      <c r="L56" s="336"/>
      <c r="M56" s="502"/>
    </row>
    <row r="57" spans="2:13" ht="15.75" thickBot="1" x14ac:dyDescent="0.3">
      <c r="B57" s="328"/>
      <c r="C57" s="496"/>
      <c r="D57" s="496"/>
      <c r="E57" s="496"/>
      <c r="F57" s="496"/>
      <c r="G57" s="496"/>
      <c r="H57" s="124" t="s">
        <v>270</v>
      </c>
      <c r="I57" s="125">
        <v>2.2999999999999998</v>
      </c>
      <c r="J57" s="127">
        <f>I57*G55</f>
        <v>34.5</v>
      </c>
      <c r="K57" s="500"/>
      <c r="L57" s="337"/>
      <c r="M57" s="503"/>
    </row>
    <row r="58" spans="2:13" ht="26.25" customHeight="1" x14ac:dyDescent="0.25">
      <c r="B58" s="361">
        <v>19</v>
      </c>
      <c r="C58" s="492" t="s">
        <v>314</v>
      </c>
      <c r="D58" s="495" t="s">
        <v>313</v>
      </c>
      <c r="E58" s="495">
        <v>1</v>
      </c>
      <c r="F58" s="495">
        <v>1</v>
      </c>
      <c r="G58" s="495">
        <f>SUM(E58:F60)</f>
        <v>2</v>
      </c>
      <c r="H58" s="121" t="s">
        <v>312</v>
      </c>
      <c r="I58" s="113">
        <v>6.9</v>
      </c>
      <c r="J58" s="126">
        <f>I58*G58</f>
        <v>13.8</v>
      </c>
      <c r="K58" s="498">
        <f t="shared" ref="K58" si="34">AVERAGE(J58:J60)</f>
        <v>20.320000000000004</v>
      </c>
      <c r="L58" s="497" t="s">
        <v>384</v>
      </c>
      <c r="M58" s="501">
        <f t="shared" ref="M58" si="35">K58/24</f>
        <v>0.84666666666666679</v>
      </c>
    </row>
    <row r="59" spans="2:13" ht="28.5" customHeight="1" x14ac:dyDescent="0.25">
      <c r="B59" s="327"/>
      <c r="C59" s="493"/>
      <c r="D59" s="493"/>
      <c r="E59" s="493"/>
      <c r="F59" s="493"/>
      <c r="G59" s="493"/>
      <c r="H59" s="122" t="s">
        <v>294</v>
      </c>
      <c r="I59" s="116">
        <v>11.59</v>
      </c>
      <c r="J59" s="117">
        <f>I59*G58</f>
        <v>23.18</v>
      </c>
      <c r="K59" s="499"/>
      <c r="L59" s="336"/>
      <c r="M59" s="502"/>
    </row>
    <row r="60" spans="2:13" ht="24.75" customHeight="1" thickBot="1" x14ac:dyDescent="0.3">
      <c r="B60" s="328"/>
      <c r="C60" s="496"/>
      <c r="D60" s="496"/>
      <c r="E60" s="496"/>
      <c r="F60" s="496"/>
      <c r="G60" s="496"/>
      <c r="H60" s="124" t="s">
        <v>277</v>
      </c>
      <c r="I60" s="125">
        <v>11.99</v>
      </c>
      <c r="J60" s="127">
        <f>I60*G58</f>
        <v>23.98</v>
      </c>
      <c r="K60" s="500"/>
      <c r="L60" s="337"/>
      <c r="M60" s="503"/>
    </row>
    <row r="61" spans="2:13" ht="28.5" customHeight="1" x14ac:dyDescent="0.25">
      <c r="B61" s="361">
        <v>20</v>
      </c>
      <c r="C61" s="492" t="s">
        <v>311</v>
      </c>
      <c r="D61" s="492" t="s">
        <v>240</v>
      </c>
      <c r="E61" s="492">
        <v>4</v>
      </c>
      <c r="F61" s="492">
        <v>2</v>
      </c>
      <c r="G61" s="495">
        <f>SUM(E61:F63)</f>
        <v>6</v>
      </c>
      <c r="H61" s="121" t="s">
        <v>277</v>
      </c>
      <c r="I61" s="113">
        <v>7.51</v>
      </c>
      <c r="J61" s="126">
        <f>I61*G61</f>
        <v>45.06</v>
      </c>
      <c r="K61" s="498">
        <f t="shared" ref="K61" si="36">AVERAGE(J61:J63)</f>
        <v>46.94</v>
      </c>
      <c r="L61" s="497" t="s">
        <v>384</v>
      </c>
      <c r="M61" s="501">
        <f t="shared" ref="M61" si="37">K61/24</f>
        <v>1.9558333333333333</v>
      </c>
    </row>
    <row r="62" spans="2:13" ht="22.5" customHeight="1" x14ac:dyDescent="0.25">
      <c r="B62" s="327"/>
      <c r="C62" s="493"/>
      <c r="D62" s="504"/>
      <c r="E62" s="504"/>
      <c r="F62" s="504"/>
      <c r="G62" s="493"/>
      <c r="H62" s="122" t="s">
        <v>308</v>
      </c>
      <c r="I62" s="116">
        <v>7.51</v>
      </c>
      <c r="J62" s="117">
        <f>I62*G61</f>
        <v>45.06</v>
      </c>
      <c r="K62" s="499"/>
      <c r="L62" s="336"/>
      <c r="M62" s="502"/>
    </row>
    <row r="63" spans="2:13" ht="25.5" customHeight="1" thickBot="1" x14ac:dyDescent="0.3">
      <c r="B63" s="328"/>
      <c r="C63" s="496"/>
      <c r="D63" s="505"/>
      <c r="E63" s="505"/>
      <c r="F63" s="505"/>
      <c r="G63" s="496"/>
      <c r="H63" s="124" t="s">
        <v>154</v>
      </c>
      <c r="I63" s="125">
        <v>8.4499999999999993</v>
      </c>
      <c r="J63" s="127">
        <f>I63*G61</f>
        <v>50.699999999999996</v>
      </c>
      <c r="K63" s="500"/>
      <c r="L63" s="337"/>
      <c r="M63" s="503"/>
    </row>
    <row r="64" spans="2:13" ht="22.5" customHeight="1" x14ac:dyDescent="0.25">
      <c r="B64" s="361">
        <v>21</v>
      </c>
      <c r="C64" s="492" t="s">
        <v>310</v>
      </c>
      <c r="D64" s="492" t="s">
        <v>240</v>
      </c>
      <c r="E64" s="492">
        <v>4</v>
      </c>
      <c r="F64" s="492">
        <v>2</v>
      </c>
      <c r="G64" s="495">
        <f>SUM(E64:F66)</f>
        <v>6</v>
      </c>
      <c r="H64" s="121" t="s">
        <v>277</v>
      </c>
      <c r="I64" s="113">
        <v>5.61</v>
      </c>
      <c r="J64" s="126">
        <f>I64*G64</f>
        <v>33.660000000000004</v>
      </c>
      <c r="K64" s="498">
        <f t="shared" ref="K64" si="38">AVERAGE(J64:J66)</f>
        <v>40.72</v>
      </c>
      <c r="L64" s="497" t="s">
        <v>384</v>
      </c>
      <c r="M64" s="501">
        <f t="shared" ref="M64" si="39">K64/24</f>
        <v>1.6966666666666665</v>
      </c>
    </row>
    <row r="65" spans="2:13" ht="25.5" customHeight="1" x14ac:dyDescent="0.25">
      <c r="B65" s="327"/>
      <c r="C65" s="493"/>
      <c r="D65" s="504"/>
      <c r="E65" s="504"/>
      <c r="F65" s="504"/>
      <c r="G65" s="493"/>
      <c r="H65" s="122" t="s">
        <v>294</v>
      </c>
      <c r="I65" s="116">
        <v>7.26</v>
      </c>
      <c r="J65" s="117">
        <f>I65*G64</f>
        <v>43.56</v>
      </c>
      <c r="K65" s="499"/>
      <c r="L65" s="336"/>
      <c r="M65" s="502"/>
    </row>
    <row r="66" spans="2:13" ht="19.5" customHeight="1" thickBot="1" x14ac:dyDescent="0.3">
      <c r="B66" s="328"/>
      <c r="C66" s="496"/>
      <c r="D66" s="505"/>
      <c r="E66" s="505"/>
      <c r="F66" s="505"/>
      <c r="G66" s="496"/>
      <c r="H66" s="124" t="s">
        <v>308</v>
      </c>
      <c r="I66" s="125">
        <v>7.49</v>
      </c>
      <c r="J66" s="127">
        <f>I66*G64</f>
        <v>44.94</v>
      </c>
      <c r="K66" s="500"/>
      <c r="L66" s="337"/>
      <c r="M66" s="503"/>
    </row>
    <row r="67" spans="2:13" x14ac:dyDescent="0.25">
      <c r="B67" s="361">
        <v>22</v>
      </c>
      <c r="C67" s="492" t="s">
        <v>309</v>
      </c>
      <c r="D67" s="492" t="s">
        <v>301</v>
      </c>
      <c r="E67" s="492">
        <v>5</v>
      </c>
      <c r="F67" s="492">
        <v>3</v>
      </c>
      <c r="G67" s="495">
        <f>SUM(E67:F69)</f>
        <v>8</v>
      </c>
      <c r="H67" s="121" t="s">
        <v>308</v>
      </c>
      <c r="I67" s="113">
        <v>4.79</v>
      </c>
      <c r="J67" s="126">
        <f>I67*G67</f>
        <v>38.32</v>
      </c>
      <c r="K67" s="498">
        <f t="shared" ref="K67" si="40">AVERAGE(J67:J69)</f>
        <v>41.786666666666669</v>
      </c>
      <c r="L67" s="497" t="s">
        <v>384</v>
      </c>
      <c r="M67" s="501">
        <f t="shared" ref="M67" si="41">K67/24</f>
        <v>1.7411111111111113</v>
      </c>
    </row>
    <row r="68" spans="2:13" x14ac:dyDescent="0.25">
      <c r="B68" s="327"/>
      <c r="C68" s="493"/>
      <c r="D68" s="504"/>
      <c r="E68" s="504"/>
      <c r="F68" s="504"/>
      <c r="G68" s="493"/>
      <c r="H68" s="122" t="s">
        <v>307</v>
      </c>
      <c r="I68" s="116">
        <v>4.8899999999999997</v>
      </c>
      <c r="J68" s="117">
        <f>I68*G67</f>
        <v>39.119999999999997</v>
      </c>
      <c r="K68" s="499"/>
      <c r="L68" s="336"/>
      <c r="M68" s="502"/>
    </row>
    <row r="69" spans="2:13" ht="15.75" thickBot="1" x14ac:dyDescent="0.3">
      <c r="B69" s="328"/>
      <c r="C69" s="496"/>
      <c r="D69" s="505"/>
      <c r="E69" s="505"/>
      <c r="F69" s="505"/>
      <c r="G69" s="496"/>
      <c r="H69" s="124" t="s">
        <v>306</v>
      </c>
      <c r="I69" s="125">
        <v>5.99</v>
      </c>
      <c r="J69" s="127">
        <f>I69*G67</f>
        <v>47.92</v>
      </c>
      <c r="K69" s="500"/>
      <c r="L69" s="337"/>
      <c r="M69" s="503"/>
    </row>
    <row r="70" spans="2:13" ht="29.25" customHeight="1" x14ac:dyDescent="0.25">
      <c r="B70" s="361">
        <v>23</v>
      </c>
      <c r="C70" s="492" t="s">
        <v>305</v>
      </c>
      <c r="D70" s="495" t="s">
        <v>148</v>
      </c>
      <c r="E70" s="495">
        <v>4</v>
      </c>
      <c r="F70" s="495">
        <v>2</v>
      </c>
      <c r="G70" s="495">
        <f>SUM(E70:F72)</f>
        <v>6</v>
      </c>
      <c r="H70" s="121" t="s">
        <v>304</v>
      </c>
      <c r="I70" s="113">
        <v>10.99</v>
      </c>
      <c r="J70" s="126">
        <f>I70*G70</f>
        <v>65.94</v>
      </c>
      <c r="K70" s="498">
        <f t="shared" ref="K70" si="42">AVERAGE(J70:J72)</f>
        <v>80.099999999999994</v>
      </c>
      <c r="L70" s="497" t="s">
        <v>384</v>
      </c>
      <c r="M70" s="501">
        <f t="shared" ref="M70" si="43">K70/24</f>
        <v>3.3374999999999999</v>
      </c>
    </row>
    <row r="71" spans="2:13" ht="33" customHeight="1" x14ac:dyDescent="0.25">
      <c r="B71" s="327"/>
      <c r="C71" s="493"/>
      <c r="D71" s="493"/>
      <c r="E71" s="493"/>
      <c r="F71" s="493"/>
      <c r="G71" s="493"/>
      <c r="H71" s="122" t="s">
        <v>288</v>
      </c>
      <c r="I71" s="116">
        <v>12.67</v>
      </c>
      <c r="J71" s="117">
        <f>I71*G70</f>
        <v>76.02</v>
      </c>
      <c r="K71" s="499"/>
      <c r="L71" s="336"/>
      <c r="M71" s="502"/>
    </row>
    <row r="72" spans="2:13" ht="31.5" customHeight="1" thickBot="1" x14ac:dyDescent="0.3">
      <c r="B72" s="328"/>
      <c r="C72" s="496"/>
      <c r="D72" s="496"/>
      <c r="E72" s="496"/>
      <c r="F72" s="496"/>
      <c r="G72" s="496"/>
      <c r="H72" s="124" t="s">
        <v>294</v>
      </c>
      <c r="I72" s="125">
        <v>16.39</v>
      </c>
      <c r="J72" s="127">
        <f>I72*G70</f>
        <v>98.34</v>
      </c>
      <c r="K72" s="500"/>
      <c r="L72" s="337"/>
      <c r="M72" s="503"/>
    </row>
    <row r="73" spans="2:13" ht="21.75" customHeight="1" x14ac:dyDescent="0.25">
      <c r="B73" s="361">
        <v>24</v>
      </c>
      <c r="C73" s="492" t="s">
        <v>303</v>
      </c>
      <c r="D73" s="495" t="s">
        <v>148</v>
      </c>
      <c r="E73" s="495">
        <v>4</v>
      </c>
      <c r="F73" s="495">
        <v>2</v>
      </c>
      <c r="G73" s="495">
        <f>SUM(E73:F75)</f>
        <v>6</v>
      </c>
      <c r="H73" s="121" t="s">
        <v>281</v>
      </c>
      <c r="I73" s="113">
        <v>13.66</v>
      </c>
      <c r="J73" s="126">
        <f>I73*G73</f>
        <v>81.960000000000008</v>
      </c>
      <c r="K73" s="498">
        <f t="shared" ref="K73" si="44">AVERAGE(J73:J75)</f>
        <v>91.139999999999986</v>
      </c>
      <c r="L73" s="497" t="s">
        <v>384</v>
      </c>
      <c r="M73" s="501">
        <f t="shared" ref="M73" si="45">K73/24</f>
        <v>3.7974999999999994</v>
      </c>
    </row>
    <row r="74" spans="2:13" ht="27" customHeight="1" x14ac:dyDescent="0.25">
      <c r="B74" s="327"/>
      <c r="C74" s="493"/>
      <c r="D74" s="493"/>
      <c r="E74" s="493"/>
      <c r="F74" s="493"/>
      <c r="G74" s="493"/>
      <c r="H74" s="122" t="s">
        <v>288</v>
      </c>
      <c r="I74" s="116">
        <v>14.78</v>
      </c>
      <c r="J74" s="117">
        <f>I74*G73</f>
        <v>88.679999999999993</v>
      </c>
      <c r="K74" s="499"/>
      <c r="L74" s="336"/>
      <c r="M74" s="502"/>
    </row>
    <row r="75" spans="2:13" ht="32.25" customHeight="1" thickBot="1" x14ac:dyDescent="0.3">
      <c r="B75" s="328"/>
      <c r="C75" s="496"/>
      <c r="D75" s="496"/>
      <c r="E75" s="496"/>
      <c r="F75" s="496"/>
      <c r="G75" s="496"/>
      <c r="H75" s="124" t="s">
        <v>294</v>
      </c>
      <c r="I75" s="125">
        <v>17.13</v>
      </c>
      <c r="J75" s="127">
        <f>I75*G73</f>
        <v>102.78</v>
      </c>
      <c r="K75" s="500"/>
      <c r="L75" s="337"/>
      <c r="M75" s="503"/>
    </row>
    <row r="76" spans="2:13" x14ac:dyDescent="0.25">
      <c r="B76" s="361">
        <v>25</v>
      </c>
      <c r="C76" s="492" t="s">
        <v>302</v>
      </c>
      <c r="D76" s="495" t="s">
        <v>301</v>
      </c>
      <c r="E76" s="495">
        <v>3</v>
      </c>
      <c r="F76" s="495">
        <v>3</v>
      </c>
      <c r="G76" s="495">
        <f>SUM(E76:F78)</f>
        <v>6</v>
      </c>
      <c r="H76" s="121" t="s">
        <v>294</v>
      </c>
      <c r="I76" s="130">
        <v>10.54</v>
      </c>
      <c r="J76" s="131">
        <f>I76*G76</f>
        <v>63.239999999999995</v>
      </c>
      <c r="K76" s="498">
        <f t="shared" ref="K76" si="46">AVERAGE(J76:J78)</f>
        <v>77.06</v>
      </c>
      <c r="L76" s="497" t="s">
        <v>384</v>
      </c>
      <c r="M76" s="501">
        <f t="shared" ref="M76" si="47">K76/24</f>
        <v>3.2108333333333334</v>
      </c>
    </row>
    <row r="77" spans="2:13" x14ac:dyDescent="0.25">
      <c r="B77" s="327"/>
      <c r="C77" s="493"/>
      <c r="D77" s="493"/>
      <c r="E77" s="493"/>
      <c r="F77" s="493"/>
      <c r="G77" s="493"/>
      <c r="H77" s="122" t="s">
        <v>277</v>
      </c>
      <c r="I77" s="132">
        <v>13.99</v>
      </c>
      <c r="J77" s="133">
        <f>I77*G76</f>
        <v>83.94</v>
      </c>
      <c r="K77" s="499"/>
      <c r="L77" s="336"/>
      <c r="M77" s="502"/>
    </row>
    <row r="78" spans="2:13" ht="15.75" thickBot="1" x14ac:dyDescent="0.3">
      <c r="B78" s="358"/>
      <c r="C78" s="494"/>
      <c r="D78" s="494"/>
      <c r="E78" s="494"/>
      <c r="F78" s="494"/>
      <c r="G78" s="494"/>
      <c r="H78" s="123" t="s">
        <v>300</v>
      </c>
      <c r="I78" s="134">
        <v>14</v>
      </c>
      <c r="J78" s="135">
        <f>I78*G76</f>
        <v>84</v>
      </c>
      <c r="K78" s="500"/>
      <c r="L78" s="337"/>
      <c r="M78" s="503"/>
    </row>
    <row r="79" spans="2:13" ht="30.75" customHeight="1" thickBot="1" x14ac:dyDescent="0.3">
      <c r="B79" s="489" t="s">
        <v>299</v>
      </c>
      <c r="C79" s="490"/>
      <c r="D79" s="490"/>
      <c r="E79" s="490"/>
      <c r="F79" s="490"/>
      <c r="G79" s="490"/>
      <c r="H79" s="490"/>
      <c r="I79" s="490"/>
      <c r="J79" s="490"/>
      <c r="K79" s="490"/>
      <c r="L79" s="491"/>
      <c r="M79" s="84">
        <f>SUM(M4:M78)</f>
        <v>75.730833333333322</v>
      </c>
    </row>
    <row r="80" spans="2:13" ht="30.75" customHeight="1" thickBot="1" x14ac:dyDescent="0.3">
      <c r="B80" s="489" t="s">
        <v>298</v>
      </c>
      <c r="C80" s="490"/>
      <c r="D80" s="490"/>
      <c r="E80" s="490"/>
      <c r="F80" s="490"/>
      <c r="G80" s="490"/>
      <c r="H80" s="490"/>
      <c r="I80" s="490"/>
      <c r="J80" s="490"/>
      <c r="K80" s="490"/>
      <c r="L80" s="491"/>
      <c r="M80" s="105">
        <v>20</v>
      </c>
    </row>
    <row r="81" spans="2:17" ht="30.75" customHeight="1" thickBot="1" x14ac:dyDescent="0.3">
      <c r="B81" s="489" t="s">
        <v>297</v>
      </c>
      <c r="C81" s="490"/>
      <c r="D81" s="490"/>
      <c r="E81" s="490"/>
      <c r="F81" s="490"/>
      <c r="G81" s="490"/>
      <c r="H81" s="490"/>
      <c r="I81" s="490"/>
      <c r="J81" s="490"/>
      <c r="K81" s="490"/>
      <c r="L81" s="491"/>
      <c r="M81" s="82">
        <f>M79/M80</f>
        <v>3.786541666666666</v>
      </c>
    </row>
    <row r="82" spans="2:17" ht="30" customHeight="1" thickBot="1" x14ac:dyDescent="0.3">
      <c r="L82" s="104"/>
    </row>
    <row r="83" spans="2:17" ht="15" customHeight="1" x14ac:dyDescent="0.25">
      <c r="B83" s="376" t="s">
        <v>296</v>
      </c>
      <c r="C83" s="377"/>
      <c r="D83" s="377"/>
      <c r="E83" s="377"/>
      <c r="F83" s="377"/>
      <c r="G83" s="377"/>
      <c r="H83" s="377"/>
      <c r="I83" s="377"/>
      <c r="J83" s="377"/>
      <c r="K83" s="377"/>
      <c r="L83" s="378"/>
      <c r="M83" s="103"/>
      <c r="N83" s="346" t="s">
        <v>266</v>
      </c>
      <c r="O83" s="347"/>
      <c r="P83" s="347"/>
      <c r="Q83" s="348"/>
    </row>
    <row r="84" spans="2:17" ht="15.75" customHeight="1" thickBot="1" x14ac:dyDescent="0.3">
      <c r="B84" s="379"/>
      <c r="C84" s="380"/>
      <c r="D84" s="380"/>
      <c r="E84" s="380"/>
      <c r="F84" s="380"/>
      <c r="G84" s="380"/>
      <c r="H84" s="380"/>
      <c r="I84" s="380"/>
      <c r="J84" s="380"/>
      <c r="K84" s="380"/>
      <c r="L84" s="381"/>
      <c r="M84" s="102"/>
      <c r="N84" s="352"/>
      <c r="O84" s="353"/>
      <c r="P84" s="353"/>
      <c r="Q84" s="354"/>
    </row>
    <row r="85" spans="2:17" ht="15" customHeight="1" x14ac:dyDescent="0.25">
      <c r="B85" s="431" t="s">
        <v>265</v>
      </c>
      <c r="C85" s="432"/>
      <c r="D85" s="474" t="s">
        <v>175</v>
      </c>
      <c r="E85" s="474" t="s">
        <v>392</v>
      </c>
      <c r="F85" s="474" t="s">
        <v>393</v>
      </c>
      <c r="G85" s="474" t="s">
        <v>394</v>
      </c>
      <c r="H85" s="477" t="s">
        <v>174</v>
      </c>
      <c r="I85" s="480" t="s">
        <v>173</v>
      </c>
      <c r="J85" s="483" t="s">
        <v>264</v>
      </c>
      <c r="K85" s="486" t="s">
        <v>171</v>
      </c>
      <c r="L85" s="474" t="s">
        <v>170</v>
      </c>
      <c r="M85" s="455"/>
      <c r="N85" s="456" t="s">
        <v>263</v>
      </c>
      <c r="O85" s="459" t="s">
        <v>262</v>
      </c>
      <c r="P85" s="461" t="s">
        <v>261</v>
      </c>
      <c r="Q85" s="464" t="s">
        <v>260</v>
      </c>
    </row>
    <row r="86" spans="2:17" ht="15" customHeight="1" x14ac:dyDescent="0.25">
      <c r="B86" s="470"/>
      <c r="C86" s="471"/>
      <c r="D86" s="475"/>
      <c r="E86" s="475"/>
      <c r="F86" s="475"/>
      <c r="G86" s="475"/>
      <c r="H86" s="478"/>
      <c r="I86" s="481"/>
      <c r="J86" s="484"/>
      <c r="K86" s="487"/>
      <c r="L86" s="475"/>
      <c r="M86" s="455"/>
      <c r="N86" s="457"/>
      <c r="O86" s="459"/>
      <c r="P86" s="462"/>
      <c r="Q86" s="465"/>
    </row>
    <row r="87" spans="2:17" ht="15.75" customHeight="1" thickBot="1" x14ac:dyDescent="0.3">
      <c r="B87" s="472"/>
      <c r="C87" s="473"/>
      <c r="D87" s="476"/>
      <c r="E87" s="476"/>
      <c r="F87" s="476"/>
      <c r="G87" s="476"/>
      <c r="H87" s="479"/>
      <c r="I87" s="482"/>
      <c r="J87" s="485"/>
      <c r="K87" s="488"/>
      <c r="L87" s="476"/>
      <c r="M87" s="455"/>
      <c r="N87" s="458"/>
      <c r="O87" s="460"/>
      <c r="P87" s="463"/>
      <c r="Q87" s="466"/>
    </row>
    <row r="88" spans="2:17" x14ac:dyDescent="0.25">
      <c r="B88" s="361">
        <v>1</v>
      </c>
      <c r="C88" s="363" t="s">
        <v>295</v>
      </c>
      <c r="D88" s="363" t="s">
        <v>148</v>
      </c>
      <c r="E88" s="363">
        <v>2</v>
      </c>
      <c r="F88" s="363">
        <v>2</v>
      </c>
      <c r="G88" s="363">
        <f>SUM(E88:F90)</f>
        <v>4</v>
      </c>
      <c r="H88" s="121" t="s">
        <v>288</v>
      </c>
      <c r="I88" s="130">
        <v>8761.74</v>
      </c>
      <c r="J88" s="130">
        <f>I88*G88</f>
        <v>35046.959999999999</v>
      </c>
      <c r="K88" s="452">
        <f>AVERAGE(J88:J90)</f>
        <v>38138.079999999994</v>
      </c>
      <c r="L88" s="415" t="s">
        <v>384</v>
      </c>
      <c r="M88" s="467"/>
      <c r="N88" s="433">
        <f>K88*0.8</f>
        <v>30510.463999999996</v>
      </c>
      <c r="O88" s="436">
        <f>N88/5</f>
        <v>6102.0927999999994</v>
      </c>
      <c r="P88" s="433">
        <f>O88/12</f>
        <v>508.50773333333331</v>
      </c>
      <c r="Q88" s="439">
        <f>P88/20</f>
        <v>25.425386666666665</v>
      </c>
    </row>
    <row r="89" spans="2:17" x14ac:dyDescent="0.25">
      <c r="B89" s="327"/>
      <c r="C89" s="330"/>
      <c r="D89" s="330"/>
      <c r="E89" s="330"/>
      <c r="F89" s="330"/>
      <c r="G89" s="330"/>
      <c r="H89" s="122" t="s">
        <v>294</v>
      </c>
      <c r="I89" s="132">
        <v>9876.32</v>
      </c>
      <c r="J89" s="132">
        <f>I89*G88</f>
        <v>39505.279999999999</v>
      </c>
      <c r="K89" s="453"/>
      <c r="L89" s="336"/>
      <c r="M89" s="442"/>
      <c r="N89" s="468"/>
      <c r="O89" s="437"/>
      <c r="P89" s="434"/>
      <c r="Q89" s="440"/>
    </row>
    <row r="90" spans="2:17" ht="15.75" thickBot="1" x14ac:dyDescent="0.3">
      <c r="B90" s="358"/>
      <c r="C90" s="359"/>
      <c r="D90" s="359"/>
      <c r="E90" s="359"/>
      <c r="F90" s="359"/>
      <c r="G90" s="359"/>
      <c r="H90" s="123" t="s">
        <v>293</v>
      </c>
      <c r="I90" s="134">
        <v>9965.5</v>
      </c>
      <c r="J90" s="134">
        <f>I90*G88</f>
        <v>39862</v>
      </c>
      <c r="K90" s="454"/>
      <c r="L90" s="337"/>
      <c r="M90" s="442"/>
      <c r="N90" s="469"/>
      <c r="O90" s="438"/>
      <c r="P90" s="435"/>
      <c r="Q90" s="441"/>
    </row>
    <row r="91" spans="2:17" x14ac:dyDescent="0.25">
      <c r="B91" s="361">
        <v>2</v>
      </c>
      <c r="C91" s="363" t="s">
        <v>292</v>
      </c>
      <c r="D91" s="363" t="s">
        <v>148</v>
      </c>
      <c r="E91" s="363">
        <v>1</v>
      </c>
      <c r="F91" s="363">
        <v>1</v>
      </c>
      <c r="G91" s="363">
        <f>SUM(E91:F93)</f>
        <v>2</v>
      </c>
      <c r="H91" s="121" t="s">
        <v>146</v>
      </c>
      <c r="I91" s="130">
        <v>140.52000000000001</v>
      </c>
      <c r="J91" s="130">
        <f>I91*G91</f>
        <v>281.04000000000002</v>
      </c>
      <c r="K91" s="452">
        <f>AVERAGE(J91:J93)</f>
        <v>303.90000000000003</v>
      </c>
      <c r="L91" s="415" t="s">
        <v>384</v>
      </c>
      <c r="M91" s="442"/>
      <c r="N91" s="433">
        <f>K91*0.8</f>
        <v>243.12000000000003</v>
      </c>
      <c r="O91" s="436">
        <f>N91/5</f>
        <v>48.624000000000009</v>
      </c>
      <c r="P91" s="433">
        <f>O91/12</f>
        <v>4.0520000000000005</v>
      </c>
      <c r="Q91" s="439">
        <f>P91/20</f>
        <v>0.20260000000000003</v>
      </c>
    </row>
    <row r="92" spans="2:17" x14ac:dyDescent="0.25">
      <c r="B92" s="327"/>
      <c r="C92" s="330"/>
      <c r="D92" s="330"/>
      <c r="E92" s="330"/>
      <c r="F92" s="330"/>
      <c r="G92" s="330"/>
      <c r="H92" s="122" t="s">
        <v>291</v>
      </c>
      <c r="I92" s="132">
        <v>145.28</v>
      </c>
      <c r="J92" s="132">
        <f>I92*G91</f>
        <v>290.56</v>
      </c>
      <c r="K92" s="453"/>
      <c r="L92" s="336"/>
      <c r="M92" s="442"/>
      <c r="N92" s="434"/>
      <c r="O92" s="437"/>
      <c r="P92" s="434"/>
      <c r="Q92" s="440"/>
    </row>
    <row r="93" spans="2:17" ht="15.75" thickBot="1" x14ac:dyDescent="0.3">
      <c r="B93" s="358"/>
      <c r="C93" s="359"/>
      <c r="D93" s="359"/>
      <c r="E93" s="359"/>
      <c r="F93" s="359"/>
      <c r="G93" s="359"/>
      <c r="H93" s="123" t="s">
        <v>269</v>
      </c>
      <c r="I93" s="134">
        <v>170.05</v>
      </c>
      <c r="J93" s="134">
        <f>I93*G91</f>
        <v>340.1</v>
      </c>
      <c r="K93" s="454"/>
      <c r="L93" s="337"/>
      <c r="M93" s="442"/>
      <c r="N93" s="435"/>
      <c r="O93" s="438"/>
      <c r="P93" s="435"/>
      <c r="Q93" s="441"/>
    </row>
    <row r="94" spans="2:17" x14ac:dyDescent="0.25">
      <c r="B94" s="361">
        <v>3</v>
      </c>
      <c r="C94" s="362" t="s">
        <v>290</v>
      </c>
      <c r="D94" s="363" t="s">
        <v>148</v>
      </c>
      <c r="E94" s="363">
        <v>1</v>
      </c>
      <c r="F94" s="363">
        <v>1</v>
      </c>
      <c r="G94" s="363">
        <f>SUM(E94:F96)</f>
        <v>2</v>
      </c>
      <c r="H94" s="121" t="s">
        <v>289</v>
      </c>
      <c r="I94" s="130">
        <v>16.899999999999999</v>
      </c>
      <c r="J94" s="130">
        <f>I94*G94</f>
        <v>33.799999999999997</v>
      </c>
      <c r="K94" s="452">
        <f>AVERAGE(J94:J96)</f>
        <v>48.273333333333333</v>
      </c>
      <c r="L94" s="415" t="s">
        <v>384</v>
      </c>
      <c r="M94" s="442"/>
      <c r="N94" s="433">
        <f>K94*0.8</f>
        <v>38.61866666666667</v>
      </c>
      <c r="O94" s="436">
        <f>N94/5</f>
        <v>7.7237333333333336</v>
      </c>
      <c r="P94" s="433">
        <f>O94/12</f>
        <v>0.64364444444444446</v>
      </c>
      <c r="Q94" s="439">
        <f>P94/20</f>
        <v>3.2182222222222223E-2</v>
      </c>
    </row>
    <row r="95" spans="2:17" x14ac:dyDescent="0.25">
      <c r="B95" s="327"/>
      <c r="C95" s="330"/>
      <c r="D95" s="330"/>
      <c r="E95" s="330"/>
      <c r="F95" s="330"/>
      <c r="G95" s="330"/>
      <c r="H95" s="122" t="s">
        <v>288</v>
      </c>
      <c r="I95" s="132">
        <v>27.45</v>
      </c>
      <c r="J95" s="132">
        <f>I95*G94</f>
        <v>54.9</v>
      </c>
      <c r="K95" s="453"/>
      <c r="L95" s="336"/>
      <c r="M95" s="442"/>
      <c r="N95" s="434"/>
      <c r="O95" s="437"/>
      <c r="P95" s="434"/>
      <c r="Q95" s="440"/>
    </row>
    <row r="96" spans="2:17" ht="15.75" thickBot="1" x14ac:dyDescent="0.3">
      <c r="B96" s="358"/>
      <c r="C96" s="359"/>
      <c r="D96" s="359"/>
      <c r="E96" s="359"/>
      <c r="F96" s="359"/>
      <c r="G96" s="359"/>
      <c r="H96" s="123" t="s">
        <v>283</v>
      </c>
      <c r="I96" s="134">
        <v>28.06</v>
      </c>
      <c r="J96" s="134">
        <f>I96*G94</f>
        <v>56.12</v>
      </c>
      <c r="K96" s="454"/>
      <c r="L96" s="337"/>
      <c r="M96" s="442"/>
      <c r="N96" s="435"/>
      <c r="O96" s="438"/>
      <c r="P96" s="435"/>
      <c r="Q96" s="441"/>
    </row>
    <row r="97" spans="2:17" x14ac:dyDescent="0.25">
      <c r="B97" s="361">
        <v>4</v>
      </c>
      <c r="C97" s="363" t="s">
        <v>287</v>
      </c>
      <c r="D97" s="363" t="s">
        <v>148</v>
      </c>
      <c r="E97" s="363">
        <v>1</v>
      </c>
      <c r="F97" s="363">
        <v>1</v>
      </c>
      <c r="G97" s="363">
        <f>SUM(E97:F99)</f>
        <v>2</v>
      </c>
      <c r="H97" s="121" t="s">
        <v>286</v>
      </c>
      <c r="I97" s="130">
        <v>26.5</v>
      </c>
      <c r="J97" s="130">
        <f>I97*G97</f>
        <v>53</v>
      </c>
      <c r="K97" s="452">
        <f>AVERAGE(J97:J99)</f>
        <v>59.95333333333334</v>
      </c>
      <c r="L97" s="415" t="s">
        <v>384</v>
      </c>
      <c r="M97" s="442"/>
      <c r="N97" s="433">
        <f>K97*0.8</f>
        <v>47.962666666666678</v>
      </c>
      <c r="O97" s="436">
        <f>N97/5</f>
        <v>9.5925333333333356</v>
      </c>
      <c r="P97" s="433">
        <f>O97/12</f>
        <v>0.79937777777777796</v>
      </c>
      <c r="Q97" s="439">
        <f>P97/20</f>
        <v>3.9968888888888901E-2</v>
      </c>
    </row>
    <row r="98" spans="2:17" x14ac:dyDescent="0.25">
      <c r="B98" s="327"/>
      <c r="C98" s="330"/>
      <c r="D98" s="330"/>
      <c r="E98" s="330"/>
      <c r="F98" s="330"/>
      <c r="G98" s="330"/>
      <c r="H98" s="122" t="s">
        <v>279</v>
      </c>
      <c r="I98" s="132">
        <v>29.79</v>
      </c>
      <c r="J98" s="132">
        <f>I98*G97</f>
        <v>59.58</v>
      </c>
      <c r="K98" s="453"/>
      <c r="L98" s="336"/>
      <c r="M98" s="442"/>
      <c r="N98" s="434"/>
      <c r="O98" s="437"/>
      <c r="P98" s="434"/>
      <c r="Q98" s="440"/>
    </row>
    <row r="99" spans="2:17" ht="15.75" thickBot="1" x14ac:dyDescent="0.3">
      <c r="B99" s="358"/>
      <c r="C99" s="359"/>
      <c r="D99" s="359"/>
      <c r="E99" s="359"/>
      <c r="F99" s="359"/>
      <c r="G99" s="359"/>
      <c r="H99" s="123" t="s">
        <v>270</v>
      </c>
      <c r="I99" s="134">
        <v>33.64</v>
      </c>
      <c r="J99" s="134">
        <f>I99*G97</f>
        <v>67.28</v>
      </c>
      <c r="K99" s="454"/>
      <c r="L99" s="337"/>
      <c r="M99" s="442"/>
      <c r="N99" s="435"/>
      <c r="O99" s="438"/>
      <c r="P99" s="435"/>
      <c r="Q99" s="441"/>
    </row>
    <row r="100" spans="2:17" x14ac:dyDescent="0.25">
      <c r="B100" s="361">
        <v>5</v>
      </c>
      <c r="C100" s="362" t="s">
        <v>285</v>
      </c>
      <c r="D100" s="363" t="s">
        <v>148</v>
      </c>
      <c r="E100" s="363">
        <v>2</v>
      </c>
      <c r="F100" s="363">
        <v>2</v>
      </c>
      <c r="G100" s="363">
        <f>SUM(E100:F102)</f>
        <v>4</v>
      </c>
      <c r="H100" s="121" t="s">
        <v>284</v>
      </c>
      <c r="I100" s="130">
        <v>689</v>
      </c>
      <c r="J100" s="130">
        <f>I100*G100</f>
        <v>2756</v>
      </c>
      <c r="K100" s="412">
        <f>AVERAGE(J100:J101)</f>
        <v>3275.38</v>
      </c>
      <c r="L100" s="415" t="s">
        <v>384</v>
      </c>
      <c r="M100" s="442"/>
      <c r="N100" s="433">
        <f>K100*0.8</f>
        <v>2620.3040000000001</v>
      </c>
      <c r="O100" s="436">
        <f>N100/5</f>
        <v>524.06079999999997</v>
      </c>
      <c r="P100" s="433">
        <f>O100/12</f>
        <v>43.671733333333329</v>
      </c>
      <c r="Q100" s="439">
        <f>P100/20</f>
        <v>2.1835866666666663</v>
      </c>
    </row>
    <row r="101" spans="2:17" x14ac:dyDescent="0.25">
      <c r="B101" s="327"/>
      <c r="C101" s="330"/>
      <c r="D101" s="330"/>
      <c r="E101" s="330"/>
      <c r="F101" s="330"/>
      <c r="G101" s="330"/>
      <c r="H101" s="122" t="s">
        <v>283</v>
      </c>
      <c r="I101" s="132">
        <v>948.69</v>
      </c>
      <c r="J101" s="132">
        <f>I101*G100</f>
        <v>3794.76</v>
      </c>
      <c r="K101" s="413"/>
      <c r="L101" s="336"/>
      <c r="M101" s="442"/>
      <c r="N101" s="434"/>
      <c r="O101" s="437"/>
      <c r="P101" s="434"/>
      <c r="Q101" s="440"/>
    </row>
    <row r="102" spans="2:17" ht="15.75" thickBot="1" x14ac:dyDescent="0.3">
      <c r="B102" s="358"/>
      <c r="C102" s="359"/>
      <c r="D102" s="359"/>
      <c r="E102" s="359"/>
      <c r="F102" s="359"/>
      <c r="G102" s="359"/>
      <c r="H102" s="123" t="s">
        <v>168</v>
      </c>
      <c r="I102" s="134" t="s">
        <v>168</v>
      </c>
      <c r="J102" s="134" t="s">
        <v>168</v>
      </c>
      <c r="K102" s="451"/>
      <c r="L102" s="337"/>
      <c r="M102" s="442"/>
      <c r="N102" s="435"/>
      <c r="O102" s="438"/>
      <c r="P102" s="435"/>
      <c r="Q102" s="441"/>
    </row>
    <row r="103" spans="2:17" x14ac:dyDescent="0.25">
      <c r="B103" s="361">
        <v>6</v>
      </c>
      <c r="C103" s="362" t="s">
        <v>282</v>
      </c>
      <c r="D103" s="363" t="s">
        <v>148</v>
      </c>
      <c r="E103" s="363">
        <v>1</v>
      </c>
      <c r="F103" s="363">
        <v>1</v>
      </c>
      <c r="G103" s="363">
        <f>SUM(E103:F105)</f>
        <v>2</v>
      </c>
      <c r="H103" s="141" t="s">
        <v>281</v>
      </c>
      <c r="I103" s="113">
        <v>112.61</v>
      </c>
      <c r="J103" s="113">
        <f>I103*G103</f>
        <v>225.22</v>
      </c>
      <c r="K103" s="412">
        <f>AVERAGE(J103:J105)</f>
        <v>234.97333333333336</v>
      </c>
      <c r="L103" s="415" t="s">
        <v>384</v>
      </c>
      <c r="M103" s="442"/>
      <c r="N103" s="433">
        <f>K103*0.8</f>
        <v>187.9786666666667</v>
      </c>
      <c r="O103" s="436">
        <f>N103/5</f>
        <v>37.595733333333342</v>
      </c>
      <c r="P103" s="433">
        <f>O103/12</f>
        <v>3.1329777777777785</v>
      </c>
      <c r="Q103" s="439">
        <f>P103/20</f>
        <v>0.15664888888888892</v>
      </c>
    </row>
    <row r="104" spans="2:17" x14ac:dyDescent="0.25">
      <c r="B104" s="327"/>
      <c r="C104" s="330"/>
      <c r="D104" s="330"/>
      <c r="E104" s="330"/>
      <c r="F104" s="330"/>
      <c r="G104" s="330"/>
      <c r="H104" s="142" t="s">
        <v>280</v>
      </c>
      <c r="I104" s="116">
        <v>114.95</v>
      </c>
      <c r="J104" s="116">
        <f>I104*G103</f>
        <v>229.9</v>
      </c>
      <c r="K104" s="413"/>
      <c r="L104" s="336"/>
      <c r="M104" s="442"/>
      <c r="N104" s="434"/>
      <c r="O104" s="437"/>
      <c r="P104" s="434"/>
      <c r="Q104" s="440"/>
    </row>
    <row r="105" spans="2:17" ht="15.75" thickBot="1" x14ac:dyDescent="0.3">
      <c r="B105" s="358"/>
      <c r="C105" s="359"/>
      <c r="D105" s="359"/>
      <c r="E105" s="359"/>
      <c r="F105" s="359"/>
      <c r="G105" s="359"/>
      <c r="H105" s="123" t="s">
        <v>279</v>
      </c>
      <c r="I105" s="134">
        <v>124.9</v>
      </c>
      <c r="J105" s="134">
        <f>I105*G103</f>
        <v>249.8</v>
      </c>
      <c r="K105" s="451"/>
      <c r="L105" s="337"/>
      <c r="M105" s="442"/>
      <c r="N105" s="435"/>
      <c r="O105" s="438"/>
      <c r="P105" s="435"/>
      <c r="Q105" s="441"/>
    </row>
    <row r="106" spans="2:17" x14ac:dyDescent="0.25">
      <c r="B106" s="361">
        <v>7</v>
      </c>
      <c r="C106" s="362" t="s">
        <v>278</v>
      </c>
      <c r="D106" s="363" t="s">
        <v>148</v>
      </c>
      <c r="E106" s="363">
        <v>1</v>
      </c>
      <c r="F106" s="363">
        <v>1</v>
      </c>
      <c r="G106" s="363">
        <f>SUM(E106:F108)</f>
        <v>2</v>
      </c>
      <c r="H106" s="141" t="s">
        <v>277</v>
      </c>
      <c r="I106" s="113">
        <v>499</v>
      </c>
      <c r="J106" s="113">
        <f>I106*G106</f>
        <v>998</v>
      </c>
      <c r="K106" s="412">
        <f>AVERAGE(J106:J108)</f>
        <v>1013.54</v>
      </c>
      <c r="L106" s="415" t="s">
        <v>384</v>
      </c>
      <c r="M106" s="442"/>
      <c r="N106" s="433">
        <f>K106*0.8</f>
        <v>810.83199999999999</v>
      </c>
      <c r="O106" s="436">
        <f>N106/5</f>
        <v>162.16640000000001</v>
      </c>
      <c r="P106" s="433">
        <f>O106/12</f>
        <v>13.513866666666667</v>
      </c>
      <c r="Q106" s="439">
        <f>P106/20</f>
        <v>0.67569333333333337</v>
      </c>
    </row>
    <row r="107" spans="2:17" x14ac:dyDescent="0.25">
      <c r="B107" s="327"/>
      <c r="C107" s="330"/>
      <c r="D107" s="330"/>
      <c r="E107" s="330"/>
      <c r="F107" s="330"/>
      <c r="G107" s="330"/>
      <c r="H107" s="142" t="s">
        <v>276</v>
      </c>
      <c r="I107" s="116">
        <v>501.41</v>
      </c>
      <c r="J107" s="116">
        <f>I107*G106</f>
        <v>1002.82</v>
      </c>
      <c r="K107" s="413"/>
      <c r="L107" s="336"/>
      <c r="M107" s="442"/>
      <c r="N107" s="434"/>
      <c r="O107" s="437"/>
      <c r="P107" s="434"/>
      <c r="Q107" s="440"/>
    </row>
    <row r="108" spans="2:17" ht="15.75" thickBot="1" x14ac:dyDescent="0.3">
      <c r="B108" s="358"/>
      <c r="C108" s="359"/>
      <c r="D108" s="359"/>
      <c r="E108" s="359"/>
      <c r="F108" s="359"/>
      <c r="G108" s="359"/>
      <c r="H108" s="123" t="s">
        <v>275</v>
      </c>
      <c r="I108" s="134">
        <v>519.9</v>
      </c>
      <c r="J108" s="134">
        <f>I108*G106</f>
        <v>1039.8</v>
      </c>
      <c r="K108" s="451"/>
      <c r="L108" s="337"/>
      <c r="M108" s="442"/>
      <c r="N108" s="435"/>
      <c r="O108" s="438"/>
      <c r="P108" s="435"/>
      <c r="Q108" s="441"/>
    </row>
    <row r="109" spans="2:17" x14ac:dyDescent="0.25">
      <c r="B109" s="361">
        <v>8</v>
      </c>
      <c r="C109" s="362" t="s">
        <v>274</v>
      </c>
      <c r="D109" s="363" t="s">
        <v>148</v>
      </c>
      <c r="E109" s="363">
        <v>3</v>
      </c>
      <c r="F109" s="363">
        <v>3</v>
      </c>
      <c r="G109" s="363">
        <f>SUM(E109:F111)</f>
        <v>6</v>
      </c>
      <c r="H109" s="121" t="s">
        <v>145</v>
      </c>
      <c r="I109" s="113">
        <v>65.180000000000007</v>
      </c>
      <c r="J109" s="113">
        <f>I109*G109</f>
        <v>391.08000000000004</v>
      </c>
      <c r="K109" s="412">
        <f>AVERAGE(J109:J111)</f>
        <v>451.05999999999995</v>
      </c>
      <c r="L109" s="415" t="s">
        <v>384</v>
      </c>
      <c r="M109" s="442"/>
      <c r="N109" s="433">
        <f>K109*0.8</f>
        <v>360.84799999999996</v>
      </c>
      <c r="O109" s="436">
        <f>N109/5</f>
        <v>72.169599999999988</v>
      </c>
      <c r="P109" s="433">
        <f>O109/12</f>
        <v>6.0141333333333327</v>
      </c>
      <c r="Q109" s="439">
        <f>P109/20</f>
        <v>0.30070666666666662</v>
      </c>
    </row>
    <row r="110" spans="2:17" x14ac:dyDescent="0.25">
      <c r="B110" s="327"/>
      <c r="C110" s="330"/>
      <c r="D110" s="330"/>
      <c r="E110" s="330"/>
      <c r="F110" s="330"/>
      <c r="G110" s="330"/>
      <c r="H110" s="142" t="s">
        <v>273</v>
      </c>
      <c r="I110" s="116">
        <v>75</v>
      </c>
      <c r="J110" s="116">
        <f>I110*G109</f>
        <v>450</v>
      </c>
      <c r="K110" s="413"/>
      <c r="L110" s="336"/>
      <c r="M110" s="442"/>
      <c r="N110" s="434"/>
      <c r="O110" s="437"/>
      <c r="P110" s="434"/>
      <c r="Q110" s="440"/>
    </row>
    <row r="111" spans="2:17" ht="15.75" thickBot="1" x14ac:dyDescent="0.3">
      <c r="B111" s="358"/>
      <c r="C111" s="359"/>
      <c r="D111" s="359"/>
      <c r="E111" s="359"/>
      <c r="F111" s="359"/>
      <c r="G111" s="359"/>
      <c r="H111" s="123" t="s">
        <v>272</v>
      </c>
      <c r="I111" s="134">
        <v>85.35</v>
      </c>
      <c r="J111" s="134">
        <f>I111*G109</f>
        <v>512.09999999999991</v>
      </c>
      <c r="K111" s="451"/>
      <c r="L111" s="337"/>
      <c r="M111" s="442"/>
      <c r="N111" s="435"/>
      <c r="O111" s="438"/>
      <c r="P111" s="435"/>
      <c r="Q111" s="441"/>
    </row>
    <row r="112" spans="2:17" x14ac:dyDescent="0.25">
      <c r="B112" s="361">
        <v>9</v>
      </c>
      <c r="C112" s="362" t="s">
        <v>271</v>
      </c>
      <c r="D112" s="363" t="s">
        <v>148</v>
      </c>
      <c r="E112" s="363">
        <v>2</v>
      </c>
      <c r="F112" s="363">
        <v>2</v>
      </c>
      <c r="G112" s="363">
        <f>SUM(E112:F114)</f>
        <v>4</v>
      </c>
      <c r="H112" s="121" t="s">
        <v>270</v>
      </c>
      <c r="I112" s="113">
        <v>135.4</v>
      </c>
      <c r="J112" s="113">
        <f>I112*G112</f>
        <v>541.6</v>
      </c>
      <c r="K112" s="412">
        <f>AVERAGE(J112:J114)</f>
        <v>674.5333333333333</v>
      </c>
      <c r="L112" s="415" t="s">
        <v>384</v>
      </c>
      <c r="M112" s="442"/>
      <c r="N112" s="443">
        <f>K112*0.8</f>
        <v>539.62666666666667</v>
      </c>
      <c r="O112" s="446">
        <f>N112/5</f>
        <v>107.92533333333333</v>
      </c>
      <c r="P112" s="443">
        <f>O112/12</f>
        <v>8.9937777777777779</v>
      </c>
      <c r="Q112" s="448">
        <f>P112/20</f>
        <v>0.44968888888888892</v>
      </c>
    </row>
    <row r="113" spans="2:17" x14ac:dyDescent="0.25">
      <c r="B113" s="327"/>
      <c r="C113" s="330"/>
      <c r="D113" s="330"/>
      <c r="E113" s="330"/>
      <c r="F113" s="330"/>
      <c r="G113" s="330"/>
      <c r="H113" s="142" t="s">
        <v>269</v>
      </c>
      <c r="I113" s="116">
        <v>185.25</v>
      </c>
      <c r="J113" s="116">
        <f>I113*G112</f>
        <v>741</v>
      </c>
      <c r="K113" s="413"/>
      <c r="L113" s="336"/>
      <c r="M113" s="442"/>
      <c r="N113" s="444"/>
      <c r="O113" s="339"/>
      <c r="P113" s="444"/>
      <c r="Q113" s="449"/>
    </row>
    <row r="114" spans="2:17" ht="15.75" thickBot="1" x14ac:dyDescent="0.3">
      <c r="B114" s="328"/>
      <c r="C114" s="331"/>
      <c r="D114" s="331"/>
      <c r="E114" s="331"/>
      <c r="F114" s="331"/>
      <c r="G114" s="331"/>
      <c r="H114" s="124" t="s">
        <v>268</v>
      </c>
      <c r="I114" s="125">
        <v>185.25</v>
      </c>
      <c r="J114" s="125">
        <f>I114*G112</f>
        <v>741</v>
      </c>
      <c r="K114" s="414"/>
      <c r="L114" s="337"/>
      <c r="M114" s="442"/>
      <c r="N114" s="445"/>
      <c r="O114" s="447"/>
      <c r="P114" s="445"/>
      <c r="Q114" s="450"/>
    </row>
    <row r="115" spans="2:17" ht="30.75" customHeight="1" thickBot="1" x14ac:dyDescent="0.3">
      <c r="B115" s="98"/>
      <c r="C115" s="98"/>
      <c r="D115" s="98"/>
      <c r="E115" s="98"/>
      <c r="F115" s="98"/>
      <c r="G115" s="98"/>
      <c r="H115" s="98"/>
      <c r="I115" s="100"/>
      <c r="J115" s="100"/>
      <c r="K115" s="99"/>
      <c r="L115" s="98"/>
      <c r="M115" s="97"/>
      <c r="N115" s="355" t="s">
        <v>178</v>
      </c>
      <c r="O115" s="356"/>
      <c r="P115" s="357"/>
      <c r="Q115" s="101">
        <f>SUM(Q88:Q114)</f>
        <v>29.466462222222223</v>
      </c>
    </row>
    <row r="116" spans="2:17" ht="30.75" customHeight="1" thickBot="1" x14ac:dyDescent="0.3">
      <c r="B116" s="98"/>
      <c r="C116" s="98"/>
      <c r="D116" s="98"/>
      <c r="E116" s="98"/>
      <c r="F116" s="98"/>
      <c r="G116" s="98"/>
      <c r="H116" s="98"/>
      <c r="I116" s="100"/>
      <c r="J116" s="100"/>
      <c r="K116" s="99"/>
      <c r="L116" s="98"/>
      <c r="M116" s="97"/>
      <c r="N116" s="96"/>
      <c r="O116" s="95"/>
      <c r="P116" s="95"/>
      <c r="Q116" s="94"/>
    </row>
    <row r="117" spans="2:17" ht="19.5" customHeight="1" x14ac:dyDescent="0.25">
      <c r="B117" s="376" t="s">
        <v>267</v>
      </c>
      <c r="C117" s="377"/>
      <c r="D117" s="377"/>
      <c r="E117" s="377"/>
      <c r="F117" s="377"/>
      <c r="G117" s="377"/>
      <c r="H117" s="377"/>
      <c r="I117" s="377"/>
      <c r="J117" s="377"/>
      <c r="K117" s="377"/>
      <c r="L117" s="378"/>
      <c r="N117" s="346" t="s">
        <v>266</v>
      </c>
      <c r="O117" s="347"/>
      <c r="P117" s="347"/>
      <c r="Q117" s="348"/>
    </row>
    <row r="118" spans="2:17" ht="15.75" customHeight="1" thickBot="1" x14ac:dyDescent="0.3">
      <c r="B118" s="379"/>
      <c r="C118" s="380"/>
      <c r="D118" s="380"/>
      <c r="E118" s="380"/>
      <c r="F118" s="380"/>
      <c r="G118" s="380"/>
      <c r="H118" s="380"/>
      <c r="I118" s="380"/>
      <c r="J118" s="380"/>
      <c r="K118" s="380"/>
      <c r="L118" s="381"/>
      <c r="N118" s="352"/>
      <c r="O118" s="353"/>
      <c r="P118" s="353"/>
      <c r="Q118" s="354"/>
    </row>
    <row r="119" spans="2:17" ht="45" customHeight="1" thickBot="1" x14ac:dyDescent="0.3">
      <c r="B119" s="431" t="s">
        <v>265</v>
      </c>
      <c r="C119" s="432"/>
      <c r="D119" s="136" t="s">
        <v>175</v>
      </c>
      <c r="E119" s="136" t="s">
        <v>392</v>
      </c>
      <c r="F119" s="136" t="s">
        <v>393</v>
      </c>
      <c r="G119" s="136" t="s">
        <v>394</v>
      </c>
      <c r="H119" s="137" t="s">
        <v>174</v>
      </c>
      <c r="I119" s="138" t="s">
        <v>173</v>
      </c>
      <c r="J119" s="138" t="s">
        <v>264</v>
      </c>
      <c r="K119" s="140" t="s">
        <v>171</v>
      </c>
      <c r="L119" s="139" t="s">
        <v>170</v>
      </c>
      <c r="M119" s="93"/>
      <c r="N119" s="92" t="s">
        <v>263</v>
      </c>
      <c r="O119" s="91" t="s">
        <v>262</v>
      </c>
      <c r="P119" s="90" t="s">
        <v>261</v>
      </c>
      <c r="Q119" s="89" t="s">
        <v>260</v>
      </c>
    </row>
    <row r="120" spans="2:17" x14ac:dyDescent="0.25">
      <c r="B120" s="428">
        <v>1</v>
      </c>
      <c r="C120" s="420" t="s">
        <v>259</v>
      </c>
      <c r="D120" s="409" t="s">
        <v>148</v>
      </c>
      <c r="E120" s="409">
        <v>1</v>
      </c>
      <c r="F120" s="409">
        <v>1</v>
      </c>
      <c r="G120" s="363">
        <f>SUM(E120:F122)</f>
        <v>2</v>
      </c>
      <c r="H120" s="121" t="s">
        <v>212</v>
      </c>
      <c r="I120" s="113">
        <v>179.39</v>
      </c>
      <c r="J120" s="113">
        <f>I120*G120</f>
        <v>358.78</v>
      </c>
      <c r="K120" s="412">
        <f>AVERAGE(J120:J122)</f>
        <v>420.82666666666665</v>
      </c>
      <c r="L120" s="415" t="s">
        <v>384</v>
      </c>
      <c r="N120" s="421">
        <f>K120*0.8</f>
        <v>336.66133333333335</v>
      </c>
      <c r="O120" s="375">
        <f>N120/5</f>
        <v>67.332266666666669</v>
      </c>
      <c r="P120" s="419">
        <f>O120/12</f>
        <v>5.6110222222222221</v>
      </c>
      <c r="Q120" s="375">
        <f>P120/20</f>
        <v>0.28055111111111108</v>
      </c>
    </row>
    <row r="121" spans="2:17" x14ac:dyDescent="0.25">
      <c r="B121" s="429"/>
      <c r="C121" s="407"/>
      <c r="D121" s="410"/>
      <c r="E121" s="410"/>
      <c r="F121" s="410"/>
      <c r="G121" s="330"/>
      <c r="H121" s="142" t="s">
        <v>218</v>
      </c>
      <c r="I121" s="116">
        <v>222.44</v>
      </c>
      <c r="J121" s="116">
        <f>I121*G120</f>
        <v>444.88</v>
      </c>
      <c r="K121" s="413"/>
      <c r="L121" s="336"/>
      <c r="N121" s="417"/>
      <c r="O121" s="370"/>
      <c r="P121" s="373"/>
      <c r="Q121" s="370"/>
    </row>
    <row r="122" spans="2:17" ht="15.75" thickBot="1" x14ac:dyDescent="0.3">
      <c r="B122" s="430"/>
      <c r="C122" s="408"/>
      <c r="D122" s="411"/>
      <c r="E122" s="411"/>
      <c r="F122" s="411"/>
      <c r="G122" s="331"/>
      <c r="H122" s="124" t="s">
        <v>258</v>
      </c>
      <c r="I122" s="125">
        <v>229.41</v>
      </c>
      <c r="J122" s="125">
        <f>I122*G120</f>
        <v>458.82</v>
      </c>
      <c r="K122" s="414"/>
      <c r="L122" s="337"/>
      <c r="N122" s="418"/>
      <c r="O122" s="371"/>
      <c r="P122" s="374"/>
      <c r="Q122" s="371"/>
    </row>
    <row r="123" spans="2:17" x14ac:dyDescent="0.25">
      <c r="B123" s="428">
        <v>2</v>
      </c>
      <c r="C123" s="420" t="s">
        <v>257</v>
      </c>
      <c r="D123" s="409" t="s">
        <v>148</v>
      </c>
      <c r="E123" s="409">
        <v>1</v>
      </c>
      <c r="F123" s="409">
        <v>1</v>
      </c>
      <c r="G123" s="363">
        <f>SUM(E123:F125)</f>
        <v>2</v>
      </c>
      <c r="H123" s="121" t="s">
        <v>154</v>
      </c>
      <c r="I123" s="113">
        <v>27.8</v>
      </c>
      <c r="J123" s="113">
        <f>I123*G123</f>
        <v>55.6</v>
      </c>
      <c r="K123" s="412">
        <f>AVERAGE(J123:J125)</f>
        <v>59.819999999999993</v>
      </c>
      <c r="L123" s="415" t="s">
        <v>384</v>
      </c>
      <c r="N123" s="421">
        <f>K123*0.8</f>
        <v>47.855999999999995</v>
      </c>
      <c r="O123" s="375">
        <f>N123/5</f>
        <v>9.5711999999999993</v>
      </c>
      <c r="P123" s="419">
        <f>O123/12</f>
        <v>0.79759999999999998</v>
      </c>
      <c r="Q123" s="375">
        <f>P123/20</f>
        <v>3.9879999999999999E-2</v>
      </c>
    </row>
    <row r="124" spans="2:17" x14ac:dyDescent="0.25">
      <c r="B124" s="429"/>
      <c r="C124" s="407"/>
      <c r="D124" s="410"/>
      <c r="E124" s="410"/>
      <c r="F124" s="410"/>
      <c r="G124" s="330"/>
      <c r="H124" s="142" t="s">
        <v>206</v>
      </c>
      <c r="I124" s="116">
        <v>30.03</v>
      </c>
      <c r="J124" s="116">
        <f>I124*G123</f>
        <v>60.06</v>
      </c>
      <c r="K124" s="413"/>
      <c r="L124" s="336"/>
      <c r="N124" s="417"/>
      <c r="O124" s="370"/>
      <c r="P124" s="373"/>
      <c r="Q124" s="370"/>
    </row>
    <row r="125" spans="2:17" ht="15.75" thickBot="1" x14ac:dyDescent="0.3">
      <c r="B125" s="430"/>
      <c r="C125" s="408"/>
      <c r="D125" s="411"/>
      <c r="E125" s="411"/>
      <c r="F125" s="411"/>
      <c r="G125" s="331"/>
      <c r="H125" s="124" t="s">
        <v>256</v>
      </c>
      <c r="I125" s="125">
        <v>31.9</v>
      </c>
      <c r="J125" s="125">
        <f>I125*G123</f>
        <v>63.8</v>
      </c>
      <c r="K125" s="414"/>
      <c r="L125" s="337"/>
      <c r="N125" s="418"/>
      <c r="O125" s="371"/>
      <c r="P125" s="374"/>
      <c r="Q125" s="371"/>
    </row>
    <row r="126" spans="2:17" x14ac:dyDescent="0.25">
      <c r="B126" s="428">
        <v>3</v>
      </c>
      <c r="C126" s="420" t="s">
        <v>255</v>
      </c>
      <c r="D126" s="409" t="s">
        <v>148</v>
      </c>
      <c r="E126" s="409">
        <v>1</v>
      </c>
      <c r="F126" s="409">
        <v>1</v>
      </c>
      <c r="G126" s="363">
        <f>SUM(E126:F128)</f>
        <v>2</v>
      </c>
      <c r="H126" s="121" t="s">
        <v>206</v>
      </c>
      <c r="I126" s="113">
        <v>14.9</v>
      </c>
      <c r="J126" s="113">
        <f>I126*G126</f>
        <v>29.8</v>
      </c>
      <c r="K126" s="412">
        <f>AVERAGE(J126:J128)</f>
        <v>30.900000000000002</v>
      </c>
      <c r="L126" s="415" t="s">
        <v>384</v>
      </c>
      <c r="N126" s="416">
        <f>K126*0.8</f>
        <v>24.720000000000002</v>
      </c>
      <c r="O126" s="369">
        <f>N126/5</f>
        <v>4.9440000000000008</v>
      </c>
      <c r="P126" s="372">
        <f>O126/12</f>
        <v>0.41200000000000009</v>
      </c>
      <c r="Q126" s="369">
        <f>P126/20</f>
        <v>2.0600000000000004E-2</v>
      </c>
    </row>
    <row r="127" spans="2:17" x14ac:dyDescent="0.25">
      <c r="B127" s="429"/>
      <c r="C127" s="407"/>
      <c r="D127" s="410"/>
      <c r="E127" s="410"/>
      <c r="F127" s="410"/>
      <c r="G127" s="330"/>
      <c r="H127" s="142" t="s">
        <v>254</v>
      </c>
      <c r="I127" s="116">
        <v>15.53</v>
      </c>
      <c r="J127" s="116">
        <f>I127*G126</f>
        <v>31.06</v>
      </c>
      <c r="K127" s="413"/>
      <c r="L127" s="336"/>
      <c r="N127" s="417"/>
      <c r="O127" s="370"/>
      <c r="P127" s="373"/>
      <c r="Q127" s="370"/>
    </row>
    <row r="128" spans="2:17" ht="23.25" customHeight="1" thickBot="1" x14ac:dyDescent="0.3">
      <c r="B128" s="430"/>
      <c r="C128" s="408"/>
      <c r="D128" s="411"/>
      <c r="E128" s="411"/>
      <c r="F128" s="411"/>
      <c r="G128" s="331"/>
      <c r="H128" s="124" t="s">
        <v>145</v>
      </c>
      <c r="I128" s="125">
        <v>15.92</v>
      </c>
      <c r="J128" s="125">
        <f>I128*G126</f>
        <v>31.84</v>
      </c>
      <c r="K128" s="414"/>
      <c r="L128" s="337"/>
      <c r="N128" s="426"/>
      <c r="O128" s="425"/>
      <c r="P128" s="427"/>
      <c r="Q128" s="425"/>
    </row>
    <row r="129" spans="2:17" ht="19.5" customHeight="1" x14ac:dyDescent="0.25">
      <c r="B129" s="428">
        <v>4</v>
      </c>
      <c r="C129" s="420" t="s">
        <v>253</v>
      </c>
      <c r="D129" s="409" t="s">
        <v>148</v>
      </c>
      <c r="E129" s="409">
        <v>1</v>
      </c>
      <c r="F129" s="409">
        <v>1</v>
      </c>
      <c r="G129" s="363">
        <f>SUM(E129:F131)</f>
        <v>2</v>
      </c>
      <c r="H129" s="121" t="s">
        <v>249</v>
      </c>
      <c r="I129" s="113">
        <v>17.989999999999998</v>
      </c>
      <c r="J129" s="113">
        <f>I129*G129</f>
        <v>35.979999999999997</v>
      </c>
      <c r="K129" s="412">
        <f>AVERAGE(J129:J131)</f>
        <v>38.119999999999997</v>
      </c>
      <c r="L129" s="415" t="s">
        <v>384</v>
      </c>
      <c r="N129" s="421">
        <f>K129*0.8</f>
        <v>30.495999999999999</v>
      </c>
      <c r="O129" s="375">
        <f>N129/5</f>
        <v>6.0991999999999997</v>
      </c>
      <c r="P129" s="419">
        <f>O129/12</f>
        <v>0.50826666666666664</v>
      </c>
      <c r="Q129" s="375">
        <f>P129/20</f>
        <v>2.5413333333333333E-2</v>
      </c>
    </row>
    <row r="130" spans="2:17" x14ac:dyDescent="0.25">
      <c r="B130" s="429"/>
      <c r="C130" s="407"/>
      <c r="D130" s="410"/>
      <c r="E130" s="410"/>
      <c r="F130" s="410"/>
      <c r="G130" s="330"/>
      <c r="H130" s="142" t="s">
        <v>212</v>
      </c>
      <c r="I130" s="116">
        <v>19.59</v>
      </c>
      <c r="J130" s="116">
        <f>I130*G129</f>
        <v>39.18</v>
      </c>
      <c r="K130" s="413"/>
      <c r="L130" s="336"/>
      <c r="N130" s="417"/>
      <c r="O130" s="370"/>
      <c r="P130" s="373"/>
      <c r="Q130" s="370"/>
    </row>
    <row r="131" spans="2:17" ht="15.75" thickBot="1" x14ac:dyDescent="0.3">
      <c r="B131" s="430"/>
      <c r="C131" s="408"/>
      <c r="D131" s="411"/>
      <c r="E131" s="411"/>
      <c r="F131" s="411"/>
      <c r="G131" s="331"/>
      <c r="H131" s="124" t="s">
        <v>224</v>
      </c>
      <c r="I131" s="125">
        <v>19.600000000000001</v>
      </c>
      <c r="J131" s="125">
        <f>I131*G129</f>
        <v>39.200000000000003</v>
      </c>
      <c r="K131" s="414"/>
      <c r="L131" s="337"/>
      <c r="N131" s="418"/>
      <c r="O131" s="371"/>
      <c r="P131" s="374"/>
      <c r="Q131" s="371"/>
    </row>
    <row r="132" spans="2:17" x14ac:dyDescent="0.25">
      <c r="B132" s="428">
        <v>5</v>
      </c>
      <c r="C132" s="420" t="s">
        <v>252</v>
      </c>
      <c r="D132" s="409" t="s">
        <v>148</v>
      </c>
      <c r="E132" s="409">
        <v>1</v>
      </c>
      <c r="F132" s="409">
        <v>1</v>
      </c>
      <c r="G132" s="363">
        <f>SUM(E132:F134)</f>
        <v>2</v>
      </c>
      <c r="H132" s="121" t="s">
        <v>251</v>
      </c>
      <c r="I132" s="113">
        <v>19.190000000000001</v>
      </c>
      <c r="J132" s="113">
        <f>I132*G132</f>
        <v>38.380000000000003</v>
      </c>
      <c r="K132" s="412">
        <f>AVERAGE(J132:J134)</f>
        <v>42.9</v>
      </c>
      <c r="L132" s="415" t="s">
        <v>384</v>
      </c>
      <c r="N132" s="416">
        <f>K132*0.8</f>
        <v>34.32</v>
      </c>
      <c r="O132" s="369">
        <f>N132/5</f>
        <v>6.8639999999999999</v>
      </c>
      <c r="P132" s="372">
        <f>O132/12</f>
        <v>0.57199999999999995</v>
      </c>
      <c r="Q132" s="369">
        <f>P132/20</f>
        <v>2.8599999999999997E-2</v>
      </c>
    </row>
    <row r="133" spans="2:17" x14ac:dyDescent="0.25">
      <c r="B133" s="429"/>
      <c r="C133" s="407"/>
      <c r="D133" s="410"/>
      <c r="E133" s="410"/>
      <c r="F133" s="410"/>
      <c r="G133" s="330"/>
      <c r="H133" s="142" t="s">
        <v>154</v>
      </c>
      <c r="I133" s="116">
        <v>22.16</v>
      </c>
      <c r="J133" s="116">
        <f>I133*G132</f>
        <v>44.32</v>
      </c>
      <c r="K133" s="413"/>
      <c r="L133" s="336"/>
      <c r="N133" s="417"/>
      <c r="O133" s="370"/>
      <c r="P133" s="373"/>
      <c r="Q133" s="370"/>
    </row>
    <row r="134" spans="2:17" ht="15.75" thickBot="1" x14ac:dyDescent="0.3">
      <c r="B134" s="430"/>
      <c r="C134" s="408"/>
      <c r="D134" s="411"/>
      <c r="E134" s="411"/>
      <c r="F134" s="411"/>
      <c r="G134" s="331"/>
      <c r="H134" s="124" t="s">
        <v>145</v>
      </c>
      <c r="I134" s="125">
        <v>23</v>
      </c>
      <c r="J134" s="125">
        <f>I134*G132</f>
        <v>46</v>
      </c>
      <c r="K134" s="414"/>
      <c r="L134" s="337"/>
      <c r="N134" s="426"/>
      <c r="O134" s="425"/>
      <c r="P134" s="427"/>
      <c r="Q134" s="425"/>
    </row>
    <row r="135" spans="2:17" x14ac:dyDescent="0.25">
      <c r="B135" s="428">
        <v>6</v>
      </c>
      <c r="C135" s="406" t="s">
        <v>250</v>
      </c>
      <c r="D135" s="409" t="s">
        <v>148</v>
      </c>
      <c r="E135" s="409">
        <v>1</v>
      </c>
      <c r="F135" s="409">
        <v>1</v>
      </c>
      <c r="G135" s="363">
        <f>SUM(E135:F137)</f>
        <v>2</v>
      </c>
      <c r="H135" s="121" t="s">
        <v>146</v>
      </c>
      <c r="I135" s="113">
        <v>13.41</v>
      </c>
      <c r="J135" s="113">
        <f>I135*G135</f>
        <v>26.82</v>
      </c>
      <c r="K135" s="412">
        <f>AVERAGE(J135:J137)</f>
        <v>27.72666666666667</v>
      </c>
      <c r="L135" s="415" t="s">
        <v>384</v>
      </c>
      <c r="N135" s="421">
        <f>K135*0.8</f>
        <v>22.181333333333338</v>
      </c>
      <c r="O135" s="375">
        <f>N135/5</f>
        <v>4.4362666666666675</v>
      </c>
      <c r="P135" s="419">
        <f>O135/12</f>
        <v>0.36968888888888896</v>
      </c>
      <c r="Q135" s="375">
        <f>P135/20</f>
        <v>1.8484444444444449E-2</v>
      </c>
    </row>
    <row r="136" spans="2:17" x14ac:dyDescent="0.25">
      <c r="B136" s="429"/>
      <c r="C136" s="407"/>
      <c r="D136" s="410"/>
      <c r="E136" s="410"/>
      <c r="F136" s="410"/>
      <c r="G136" s="330"/>
      <c r="H136" s="142" t="s">
        <v>224</v>
      </c>
      <c r="I136" s="116">
        <v>13.87</v>
      </c>
      <c r="J136" s="116">
        <f>I136*G135</f>
        <v>27.74</v>
      </c>
      <c r="K136" s="413"/>
      <c r="L136" s="336"/>
      <c r="N136" s="417"/>
      <c r="O136" s="370"/>
      <c r="P136" s="373"/>
      <c r="Q136" s="370"/>
    </row>
    <row r="137" spans="2:17" ht="15.75" thickBot="1" x14ac:dyDescent="0.3">
      <c r="B137" s="430"/>
      <c r="C137" s="408"/>
      <c r="D137" s="411"/>
      <c r="E137" s="411"/>
      <c r="F137" s="411"/>
      <c r="G137" s="331"/>
      <c r="H137" s="124" t="s">
        <v>249</v>
      </c>
      <c r="I137" s="125">
        <v>14.31</v>
      </c>
      <c r="J137" s="125">
        <f>I137*G135</f>
        <v>28.62</v>
      </c>
      <c r="K137" s="414"/>
      <c r="L137" s="337"/>
      <c r="N137" s="418"/>
      <c r="O137" s="371"/>
      <c r="P137" s="374"/>
      <c r="Q137" s="371"/>
    </row>
    <row r="138" spans="2:17" x14ac:dyDescent="0.25">
      <c r="B138" s="428">
        <v>7</v>
      </c>
      <c r="C138" s="420" t="s">
        <v>248</v>
      </c>
      <c r="D138" s="409" t="s">
        <v>148</v>
      </c>
      <c r="E138" s="409">
        <v>3</v>
      </c>
      <c r="F138" s="409">
        <v>1</v>
      </c>
      <c r="G138" s="363">
        <f>SUM(E138:F140)</f>
        <v>4</v>
      </c>
      <c r="H138" s="121" t="s">
        <v>247</v>
      </c>
      <c r="I138" s="113">
        <v>13.67</v>
      </c>
      <c r="J138" s="113">
        <f>I138*G138</f>
        <v>54.68</v>
      </c>
      <c r="K138" s="412">
        <f>AVERAGE(J138:J140)</f>
        <v>55.933333333333337</v>
      </c>
      <c r="L138" s="415" t="s">
        <v>384</v>
      </c>
      <c r="N138" s="416">
        <f>K138*0.8</f>
        <v>44.74666666666667</v>
      </c>
      <c r="O138" s="369">
        <f>N138/5</f>
        <v>8.9493333333333336</v>
      </c>
      <c r="P138" s="372">
        <f>O138/12</f>
        <v>0.74577777777777776</v>
      </c>
      <c r="Q138" s="369">
        <f>P138/20</f>
        <v>3.7288888888888885E-2</v>
      </c>
    </row>
    <row r="139" spans="2:17" x14ac:dyDescent="0.25">
      <c r="B139" s="429"/>
      <c r="C139" s="407"/>
      <c r="D139" s="410"/>
      <c r="E139" s="410"/>
      <c r="F139" s="410"/>
      <c r="G139" s="330"/>
      <c r="H139" s="142" t="s">
        <v>246</v>
      </c>
      <c r="I139" s="116">
        <v>13.99</v>
      </c>
      <c r="J139" s="116">
        <f>I139*G138</f>
        <v>55.96</v>
      </c>
      <c r="K139" s="413"/>
      <c r="L139" s="336"/>
      <c r="N139" s="417"/>
      <c r="O139" s="370"/>
      <c r="P139" s="373"/>
      <c r="Q139" s="370"/>
    </row>
    <row r="140" spans="2:17" ht="15.75" thickBot="1" x14ac:dyDescent="0.3">
      <c r="B140" s="430"/>
      <c r="C140" s="408"/>
      <c r="D140" s="411"/>
      <c r="E140" s="411"/>
      <c r="F140" s="411"/>
      <c r="G140" s="331"/>
      <c r="H140" s="124" t="s">
        <v>242</v>
      </c>
      <c r="I140" s="125">
        <v>14.29</v>
      </c>
      <c r="J140" s="125">
        <f>I140*G138</f>
        <v>57.16</v>
      </c>
      <c r="K140" s="414"/>
      <c r="L140" s="337"/>
      <c r="N140" s="418"/>
      <c r="O140" s="371"/>
      <c r="P140" s="374"/>
      <c r="Q140" s="371"/>
    </row>
    <row r="141" spans="2:17" ht="15" customHeight="1" x14ac:dyDescent="0.25">
      <c r="B141" s="428">
        <v>8</v>
      </c>
      <c r="C141" s="420" t="s">
        <v>245</v>
      </c>
      <c r="D141" s="409" t="s">
        <v>148</v>
      </c>
      <c r="E141" s="409">
        <v>1</v>
      </c>
      <c r="F141" s="409">
        <v>1</v>
      </c>
      <c r="G141" s="363">
        <f>SUM(E141:F143)</f>
        <v>2</v>
      </c>
      <c r="H141" s="121" t="s">
        <v>244</v>
      </c>
      <c r="I141" s="113">
        <v>1099.99</v>
      </c>
      <c r="J141" s="113">
        <f>I141*G141</f>
        <v>2199.98</v>
      </c>
      <c r="K141" s="412">
        <f>AVERAGE(J141:J143)</f>
        <v>2353.3133333333335</v>
      </c>
      <c r="L141" s="415" t="s">
        <v>384</v>
      </c>
      <c r="N141" s="416">
        <f>K141*0.8</f>
        <v>1882.6506666666669</v>
      </c>
      <c r="O141" s="369">
        <f>N141/5</f>
        <v>376.53013333333337</v>
      </c>
      <c r="P141" s="372">
        <f>O141/12</f>
        <v>31.377511111111115</v>
      </c>
      <c r="Q141" s="369">
        <f>P141/20</f>
        <v>1.5688755555555558</v>
      </c>
    </row>
    <row r="142" spans="2:17" x14ac:dyDescent="0.25">
      <c r="B142" s="429"/>
      <c r="C142" s="407"/>
      <c r="D142" s="410"/>
      <c r="E142" s="410"/>
      <c r="F142" s="410"/>
      <c r="G142" s="330"/>
      <c r="H142" s="142" t="s">
        <v>243</v>
      </c>
      <c r="I142" s="116">
        <v>1227.95</v>
      </c>
      <c r="J142" s="116">
        <f>I142*G141</f>
        <v>2455.9</v>
      </c>
      <c r="K142" s="413"/>
      <c r="L142" s="336"/>
      <c r="N142" s="417"/>
      <c r="O142" s="370"/>
      <c r="P142" s="373"/>
      <c r="Q142" s="370"/>
    </row>
    <row r="143" spans="2:17" ht="30.75" customHeight="1" thickBot="1" x14ac:dyDescent="0.3">
      <c r="B143" s="430"/>
      <c r="C143" s="408"/>
      <c r="D143" s="411"/>
      <c r="E143" s="411"/>
      <c r="F143" s="411"/>
      <c r="G143" s="331"/>
      <c r="H143" s="124" t="s">
        <v>242</v>
      </c>
      <c r="I143" s="125">
        <v>1202.03</v>
      </c>
      <c r="J143" s="125">
        <f>I143*G141</f>
        <v>2404.06</v>
      </c>
      <c r="K143" s="414"/>
      <c r="L143" s="337"/>
      <c r="N143" s="426"/>
      <c r="O143" s="371"/>
      <c r="P143" s="374"/>
      <c r="Q143" s="371"/>
    </row>
    <row r="144" spans="2:17" x14ac:dyDescent="0.25">
      <c r="B144" s="428">
        <v>9</v>
      </c>
      <c r="C144" s="420" t="s">
        <v>241</v>
      </c>
      <c r="D144" s="409" t="s">
        <v>240</v>
      </c>
      <c r="E144" s="409">
        <v>5</v>
      </c>
      <c r="F144" s="409">
        <v>3</v>
      </c>
      <c r="G144" s="363">
        <f>SUM(E144:F146)</f>
        <v>8</v>
      </c>
      <c r="H144" s="121" t="s">
        <v>224</v>
      </c>
      <c r="I144" s="113">
        <v>8.25</v>
      </c>
      <c r="J144" s="113">
        <f>I144*G144</f>
        <v>66</v>
      </c>
      <c r="K144" s="412">
        <f>AVERAGE(J144:J146)</f>
        <v>73.013333333333335</v>
      </c>
      <c r="L144" s="415" t="s">
        <v>384</v>
      </c>
      <c r="N144" s="375">
        <f>K144*0.8</f>
        <v>58.410666666666671</v>
      </c>
      <c r="O144" s="375">
        <f>N144/5</f>
        <v>11.682133333333335</v>
      </c>
      <c r="P144" s="419">
        <f>O144/12</f>
        <v>0.97351111111111122</v>
      </c>
      <c r="Q144" s="375">
        <f>P144/20</f>
        <v>4.8675555555555562E-2</v>
      </c>
    </row>
    <row r="145" spans="2:17" x14ac:dyDescent="0.25">
      <c r="B145" s="429"/>
      <c r="C145" s="407"/>
      <c r="D145" s="410"/>
      <c r="E145" s="410"/>
      <c r="F145" s="410"/>
      <c r="G145" s="330"/>
      <c r="H145" s="142" t="s">
        <v>239</v>
      </c>
      <c r="I145" s="116">
        <v>9.0299999999999994</v>
      </c>
      <c r="J145" s="116">
        <f>I145*G144</f>
        <v>72.239999999999995</v>
      </c>
      <c r="K145" s="413"/>
      <c r="L145" s="336"/>
      <c r="N145" s="370"/>
      <c r="O145" s="370"/>
      <c r="P145" s="373"/>
      <c r="Q145" s="370"/>
    </row>
    <row r="146" spans="2:17" ht="15.75" thickBot="1" x14ac:dyDescent="0.3">
      <c r="B146" s="430"/>
      <c r="C146" s="408"/>
      <c r="D146" s="411"/>
      <c r="E146" s="411"/>
      <c r="F146" s="411"/>
      <c r="G146" s="331"/>
      <c r="H146" s="124" t="s">
        <v>145</v>
      </c>
      <c r="I146" s="125">
        <v>10.1</v>
      </c>
      <c r="J146" s="125">
        <f>I146*G144</f>
        <v>80.8</v>
      </c>
      <c r="K146" s="414"/>
      <c r="L146" s="337"/>
      <c r="N146" s="371"/>
      <c r="O146" s="371"/>
      <c r="P146" s="374"/>
      <c r="Q146" s="371"/>
    </row>
    <row r="147" spans="2:17" x14ac:dyDescent="0.25">
      <c r="B147" s="428">
        <v>10</v>
      </c>
      <c r="C147" s="406" t="s">
        <v>238</v>
      </c>
      <c r="D147" s="409" t="s">
        <v>148</v>
      </c>
      <c r="E147" s="409">
        <v>1</v>
      </c>
      <c r="F147" s="409">
        <v>1</v>
      </c>
      <c r="G147" s="363">
        <f>SUM(E147:F149)</f>
        <v>2</v>
      </c>
      <c r="H147" s="121" t="s">
        <v>237</v>
      </c>
      <c r="I147" s="113">
        <v>1248.02</v>
      </c>
      <c r="J147" s="113">
        <f>I147*G147</f>
        <v>2496.04</v>
      </c>
      <c r="K147" s="412">
        <f>AVERAGE(J147:J149)</f>
        <v>2122.6799999999998</v>
      </c>
      <c r="L147" s="415" t="s">
        <v>384</v>
      </c>
      <c r="N147" s="416">
        <f>K147*0.8</f>
        <v>1698.144</v>
      </c>
      <c r="O147" s="369">
        <f>N147/5</f>
        <v>339.62880000000001</v>
      </c>
      <c r="P147" s="372">
        <f>O147/12</f>
        <v>28.302400000000002</v>
      </c>
      <c r="Q147" s="369">
        <f>P147/20</f>
        <v>1.4151200000000002</v>
      </c>
    </row>
    <row r="148" spans="2:17" x14ac:dyDescent="0.25">
      <c r="B148" s="429"/>
      <c r="C148" s="407"/>
      <c r="D148" s="410"/>
      <c r="E148" s="410"/>
      <c r="F148" s="410"/>
      <c r="G148" s="330"/>
      <c r="H148" s="142" t="s">
        <v>198</v>
      </c>
      <c r="I148" s="116">
        <v>965</v>
      </c>
      <c r="J148" s="116">
        <f>I148*G147</f>
        <v>1930</v>
      </c>
      <c r="K148" s="413"/>
      <c r="L148" s="336"/>
      <c r="N148" s="417"/>
      <c r="O148" s="370"/>
      <c r="P148" s="373"/>
      <c r="Q148" s="370"/>
    </row>
    <row r="149" spans="2:17" ht="15.75" thickBot="1" x14ac:dyDescent="0.3">
      <c r="B149" s="430"/>
      <c r="C149" s="408"/>
      <c r="D149" s="411"/>
      <c r="E149" s="411"/>
      <c r="F149" s="411"/>
      <c r="G149" s="331"/>
      <c r="H149" s="124" t="s">
        <v>236</v>
      </c>
      <c r="I149" s="125">
        <v>971</v>
      </c>
      <c r="J149" s="125">
        <f>I149*G147</f>
        <v>1942</v>
      </c>
      <c r="K149" s="414"/>
      <c r="L149" s="337"/>
      <c r="N149" s="426"/>
      <c r="O149" s="425"/>
      <c r="P149" s="427"/>
      <c r="Q149" s="425"/>
    </row>
    <row r="150" spans="2:17" x14ac:dyDescent="0.25">
      <c r="B150" s="428">
        <v>11</v>
      </c>
      <c r="C150" s="406" t="s">
        <v>235</v>
      </c>
      <c r="D150" s="409" t="s">
        <v>148</v>
      </c>
      <c r="E150" s="409">
        <v>1</v>
      </c>
      <c r="F150" s="409">
        <v>1</v>
      </c>
      <c r="G150" s="363">
        <f>SUM(E150:F152)</f>
        <v>2</v>
      </c>
      <c r="H150" s="121" t="s">
        <v>154</v>
      </c>
      <c r="I150" s="113">
        <v>54.9</v>
      </c>
      <c r="J150" s="113">
        <f>I150*G150</f>
        <v>109.8</v>
      </c>
      <c r="K150" s="412">
        <f>AVERAGE(J150:J152)</f>
        <v>123.13333333333333</v>
      </c>
      <c r="L150" s="415" t="s">
        <v>384</v>
      </c>
      <c r="N150" s="421">
        <f>K150*0.8</f>
        <v>98.506666666666661</v>
      </c>
      <c r="O150" s="375">
        <f>N150/5</f>
        <v>19.701333333333331</v>
      </c>
      <c r="P150" s="419">
        <f>O150/12</f>
        <v>1.6417777777777776</v>
      </c>
      <c r="Q150" s="375">
        <f>P150/20</f>
        <v>8.2088888888888878E-2</v>
      </c>
    </row>
    <row r="151" spans="2:17" x14ac:dyDescent="0.25">
      <c r="B151" s="429"/>
      <c r="C151" s="407"/>
      <c r="D151" s="410"/>
      <c r="E151" s="410"/>
      <c r="F151" s="410"/>
      <c r="G151" s="330"/>
      <c r="H151" s="142" t="s">
        <v>206</v>
      </c>
      <c r="I151" s="116">
        <v>59.9</v>
      </c>
      <c r="J151" s="116">
        <f>I151*G150</f>
        <v>119.8</v>
      </c>
      <c r="K151" s="413"/>
      <c r="L151" s="336"/>
      <c r="N151" s="417"/>
      <c r="O151" s="370"/>
      <c r="P151" s="373"/>
      <c r="Q151" s="370"/>
    </row>
    <row r="152" spans="2:17" ht="15.75" thickBot="1" x14ac:dyDescent="0.3">
      <c r="B152" s="430"/>
      <c r="C152" s="408"/>
      <c r="D152" s="411"/>
      <c r="E152" s="411"/>
      <c r="F152" s="411"/>
      <c r="G152" s="331"/>
      <c r="H152" s="124" t="s">
        <v>207</v>
      </c>
      <c r="I152" s="125">
        <v>69.900000000000006</v>
      </c>
      <c r="J152" s="125">
        <f>I152*G150</f>
        <v>139.80000000000001</v>
      </c>
      <c r="K152" s="414"/>
      <c r="L152" s="337"/>
      <c r="N152" s="418"/>
      <c r="O152" s="371"/>
      <c r="P152" s="374"/>
      <c r="Q152" s="371"/>
    </row>
    <row r="153" spans="2:17" ht="15" customHeight="1" x14ac:dyDescent="0.25">
      <c r="B153" s="428">
        <v>12</v>
      </c>
      <c r="C153" s="420" t="s">
        <v>234</v>
      </c>
      <c r="D153" s="409" t="s">
        <v>148</v>
      </c>
      <c r="E153" s="409">
        <v>4</v>
      </c>
      <c r="F153" s="409">
        <v>3</v>
      </c>
      <c r="G153" s="363">
        <f>SUM(E153:F155)</f>
        <v>7</v>
      </c>
      <c r="H153" s="121" t="s">
        <v>150</v>
      </c>
      <c r="I153" s="113">
        <v>135.55000000000001</v>
      </c>
      <c r="J153" s="113">
        <f>I153*G153</f>
        <v>948.85000000000014</v>
      </c>
      <c r="K153" s="412">
        <f>AVERAGE(J153:J155)</f>
        <v>1040.2933333333333</v>
      </c>
      <c r="L153" s="415" t="s">
        <v>384</v>
      </c>
      <c r="N153" s="416">
        <f>K153*0.8</f>
        <v>832.23466666666673</v>
      </c>
      <c r="O153" s="369">
        <f>N153/5</f>
        <v>166.44693333333333</v>
      </c>
      <c r="P153" s="372">
        <f>O153/12</f>
        <v>13.870577777777777</v>
      </c>
      <c r="Q153" s="369">
        <f>P153/20</f>
        <v>0.69352888888888886</v>
      </c>
    </row>
    <row r="154" spans="2:17" x14ac:dyDescent="0.25">
      <c r="B154" s="429"/>
      <c r="C154" s="407"/>
      <c r="D154" s="410"/>
      <c r="E154" s="410"/>
      <c r="F154" s="410"/>
      <c r="G154" s="330"/>
      <c r="H154" s="142" t="s">
        <v>227</v>
      </c>
      <c r="I154" s="116">
        <v>148.5</v>
      </c>
      <c r="J154" s="116">
        <f>I154*G153</f>
        <v>1039.5</v>
      </c>
      <c r="K154" s="413"/>
      <c r="L154" s="336"/>
      <c r="N154" s="417"/>
      <c r="O154" s="370"/>
      <c r="P154" s="373"/>
      <c r="Q154" s="370"/>
    </row>
    <row r="155" spans="2:17" ht="20.25" customHeight="1" thickBot="1" x14ac:dyDescent="0.3">
      <c r="B155" s="430"/>
      <c r="C155" s="408"/>
      <c r="D155" s="411"/>
      <c r="E155" s="411"/>
      <c r="F155" s="411"/>
      <c r="G155" s="331"/>
      <c r="H155" s="124" t="s">
        <v>233</v>
      </c>
      <c r="I155" s="125">
        <v>161.79</v>
      </c>
      <c r="J155" s="125">
        <f>I155*G153</f>
        <v>1132.53</v>
      </c>
      <c r="K155" s="414"/>
      <c r="L155" s="337"/>
      <c r="N155" s="426"/>
      <c r="O155" s="425"/>
      <c r="P155" s="427"/>
      <c r="Q155" s="425"/>
    </row>
    <row r="156" spans="2:17" x14ac:dyDescent="0.25">
      <c r="B156" s="428">
        <v>13</v>
      </c>
      <c r="C156" s="420" t="s">
        <v>232</v>
      </c>
      <c r="D156" s="409" t="s">
        <v>152</v>
      </c>
      <c r="E156" s="409">
        <v>3</v>
      </c>
      <c r="F156" s="409">
        <v>2</v>
      </c>
      <c r="G156" s="363">
        <f>SUM(E156:F158)</f>
        <v>5</v>
      </c>
      <c r="H156" s="121" t="s">
        <v>206</v>
      </c>
      <c r="I156" s="113">
        <v>164.9</v>
      </c>
      <c r="J156" s="113">
        <f>I156*G156</f>
        <v>824.5</v>
      </c>
      <c r="K156" s="412">
        <f>AVERAGE(J156:J158)</f>
        <v>889.48333333333323</v>
      </c>
      <c r="L156" s="415" t="s">
        <v>384</v>
      </c>
      <c r="N156" s="421">
        <f>K156*0.8</f>
        <v>711.58666666666659</v>
      </c>
      <c r="O156" s="375">
        <f>N156/5</f>
        <v>142.31733333333332</v>
      </c>
      <c r="P156" s="419">
        <f>O156/12</f>
        <v>11.859777777777778</v>
      </c>
      <c r="Q156" s="375">
        <f>P156/20</f>
        <v>0.5929888888888889</v>
      </c>
    </row>
    <row r="157" spans="2:17" ht="24.75" customHeight="1" x14ac:dyDescent="0.25">
      <c r="B157" s="429"/>
      <c r="C157" s="407"/>
      <c r="D157" s="410"/>
      <c r="E157" s="410"/>
      <c r="F157" s="410"/>
      <c r="G157" s="330"/>
      <c r="H157" s="142" t="s">
        <v>231</v>
      </c>
      <c r="I157" s="116">
        <v>175.9</v>
      </c>
      <c r="J157" s="116">
        <f>I157*G156</f>
        <v>879.5</v>
      </c>
      <c r="K157" s="413"/>
      <c r="L157" s="336"/>
      <c r="N157" s="417"/>
      <c r="O157" s="370"/>
      <c r="P157" s="373"/>
      <c r="Q157" s="370"/>
    </row>
    <row r="158" spans="2:17" ht="24" customHeight="1" thickBot="1" x14ac:dyDescent="0.3">
      <c r="B158" s="430"/>
      <c r="C158" s="408"/>
      <c r="D158" s="411"/>
      <c r="E158" s="411"/>
      <c r="F158" s="411"/>
      <c r="G158" s="331"/>
      <c r="H158" s="124" t="s">
        <v>195</v>
      </c>
      <c r="I158" s="125">
        <v>192.89</v>
      </c>
      <c r="J158" s="125">
        <f>I158*G156</f>
        <v>964.44999999999993</v>
      </c>
      <c r="K158" s="414"/>
      <c r="L158" s="337"/>
      <c r="N158" s="418"/>
      <c r="O158" s="371"/>
      <c r="P158" s="374"/>
      <c r="Q158" s="371"/>
    </row>
    <row r="159" spans="2:17" x14ac:dyDescent="0.25">
      <c r="B159" s="428">
        <v>14</v>
      </c>
      <c r="C159" s="406" t="s">
        <v>230</v>
      </c>
      <c r="D159" s="409" t="s">
        <v>148</v>
      </c>
      <c r="E159" s="409">
        <v>1</v>
      </c>
      <c r="F159" s="409">
        <v>1</v>
      </c>
      <c r="G159" s="363">
        <f>SUM(E159:F161)</f>
        <v>2</v>
      </c>
      <c r="H159" s="121" t="s">
        <v>224</v>
      </c>
      <c r="I159" s="113">
        <v>15.9</v>
      </c>
      <c r="J159" s="113">
        <f>I159*G159</f>
        <v>31.8</v>
      </c>
      <c r="K159" s="412">
        <f>AVERAGE(J159:J161)</f>
        <v>38.673333333333339</v>
      </c>
      <c r="L159" s="415" t="s">
        <v>384</v>
      </c>
      <c r="N159" s="416">
        <f>K159*0.8</f>
        <v>30.938666666666673</v>
      </c>
      <c r="O159" s="369">
        <f>N159/5</f>
        <v>6.1877333333333349</v>
      </c>
      <c r="P159" s="372">
        <f>O159/12</f>
        <v>0.51564444444444457</v>
      </c>
      <c r="Q159" s="369">
        <f>P159/20</f>
        <v>2.5782222222222227E-2</v>
      </c>
    </row>
    <row r="160" spans="2:17" x14ac:dyDescent="0.25">
      <c r="B160" s="429"/>
      <c r="C160" s="407"/>
      <c r="D160" s="410"/>
      <c r="E160" s="410"/>
      <c r="F160" s="410"/>
      <c r="G160" s="330"/>
      <c r="H160" s="142" t="s">
        <v>154</v>
      </c>
      <c r="I160" s="116">
        <v>17.98</v>
      </c>
      <c r="J160" s="116">
        <f>I160*G159</f>
        <v>35.96</v>
      </c>
      <c r="K160" s="413"/>
      <c r="L160" s="336"/>
      <c r="N160" s="417"/>
      <c r="O160" s="370"/>
      <c r="P160" s="373"/>
      <c r="Q160" s="370"/>
    </row>
    <row r="161" spans="2:17" ht="15.75" thickBot="1" x14ac:dyDescent="0.3">
      <c r="B161" s="430"/>
      <c r="C161" s="408"/>
      <c r="D161" s="411"/>
      <c r="E161" s="411"/>
      <c r="F161" s="411"/>
      <c r="G161" s="331"/>
      <c r="H161" s="124" t="s">
        <v>229</v>
      </c>
      <c r="I161" s="125">
        <v>24.13</v>
      </c>
      <c r="J161" s="125">
        <f>I161*G159</f>
        <v>48.26</v>
      </c>
      <c r="K161" s="414"/>
      <c r="L161" s="337"/>
      <c r="N161" s="426"/>
      <c r="O161" s="425"/>
      <c r="P161" s="427"/>
      <c r="Q161" s="425"/>
    </row>
    <row r="162" spans="2:17" x14ac:dyDescent="0.25">
      <c r="B162" s="428">
        <v>15</v>
      </c>
      <c r="C162" s="406" t="s">
        <v>228</v>
      </c>
      <c r="D162" s="409" t="s">
        <v>148</v>
      </c>
      <c r="E162" s="409">
        <v>1</v>
      </c>
      <c r="F162" s="409">
        <v>1</v>
      </c>
      <c r="G162" s="363">
        <f>SUM(E162:F164)</f>
        <v>2</v>
      </c>
      <c r="H162" s="121" t="s">
        <v>227</v>
      </c>
      <c r="I162" s="113">
        <v>26.51</v>
      </c>
      <c r="J162" s="113">
        <f>I162*G162</f>
        <v>53.02</v>
      </c>
      <c r="K162" s="412">
        <f>AVERAGE(J162:J164)</f>
        <v>55.56</v>
      </c>
      <c r="L162" s="415" t="s">
        <v>384</v>
      </c>
      <c r="N162" s="421">
        <f>K162*0.8</f>
        <v>44.448000000000008</v>
      </c>
      <c r="O162" s="375">
        <f>N162/5</f>
        <v>8.8896000000000015</v>
      </c>
      <c r="P162" s="419">
        <f>O162/12</f>
        <v>0.74080000000000013</v>
      </c>
      <c r="Q162" s="375">
        <f>P162/20</f>
        <v>3.7040000000000003E-2</v>
      </c>
    </row>
    <row r="163" spans="2:17" ht="13.5" customHeight="1" x14ac:dyDescent="0.25">
      <c r="B163" s="429"/>
      <c r="C163" s="407"/>
      <c r="D163" s="410"/>
      <c r="E163" s="410"/>
      <c r="F163" s="410"/>
      <c r="G163" s="330"/>
      <c r="H163" s="142" t="s">
        <v>224</v>
      </c>
      <c r="I163" s="116">
        <v>26.54</v>
      </c>
      <c r="J163" s="116">
        <f>I163*G162</f>
        <v>53.08</v>
      </c>
      <c r="K163" s="413"/>
      <c r="L163" s="336"/>
      <c r="N163" s="417"/>
      <c r="O163" s="370"/>
      <c r="P163" s="373"/>
      <c r="Q163" s="370"/>
    </row>
    <row r="164" spans="2:17" ht="14.25" customHeight="1" thickBot="1" x14ac:dyDescent="0.3">
      <c r="B164" s="430"/>
      <c r="C164" s="408"/>
      <c r="D164" s="411"/>
      <c r="E164" s="411"/>
      <c r="F164" s="411"/>
      <c r="G164" s="331"/>
      <c r="H164" s="124" t="s">
        <v>212</v>
      </c>
      <c r="I164" s="125">
        <v>30.29</v>
      </c>
      <c r="J164" s="125">
        <f>I164*G162</f>
        <v>60.58</v>
      </c>
      <c r="K164" s="414"/>
      <c r="L164" s="337"/>
      <c r="N164" s="418"/>
      <c r="O164" s="371"/>
      <c r="P164" s="374"/>
      <c r="Q164" s="371"/>
    </row>
    <row r="165" spans="2:17" ht="22.5" customHeight="1" x14ac:dyDescent="0.25">
      <c r="B165" s="428">
        <v>16</v>
      </c>
      <c r="C165" s="420" t="s">
        <v>226</v>
      </c>
      <c r="D165" s="409" t="s">
        <v>148</v>
      </c>
      <c r="E165" s="409">
        <v>50</v>
      </c>
      <c r="F165" s="409">
        <v>25</v>
      </c>
      <c r="G165" s="363">
        <f>SUM(E165:F167)</f>
        <v>75</v>
      </c>
      <c r="H165" s="121" t="s">
        <v>225</v>
      </c>
      <c r="I165" s="113">
        <v>1.29</v>
      </c>
      <c r="J165" s="113">
        <f>I165*G165</f>
        <v>96.75</v>
      </c>
      <c r="K165" s="412">
        <f>AVERAGE(J165:J167)</f>
        <v>113.5</v>
      </c>
      <c r="L165" s="415" t="s">
        <v>384</v>
      </c>
      <c r="N165" s="416">
        <f>K165*0.8</f>
        <v>90.800000000000011</v>
      </c>
      <c r="O165" s="369">
        <f>N165/5</f>
        <v>18.160000000000004</v>
      </c>
      <c r="P165" s="372">
        <f>O165/12</f>
        <v>1.5133333333333336</v>
      </c>
      <c r="Q165" s="369">
        <f>P165/20</f>
        <v>7.5666666666666688E-2</v>
      </c>
    </row>
    <row r="166" spans="2:17" x14ac:dyDescent="0.25">
      <c r="B166" s="429"/>
      <c r="C166" s="407"/>
      <c r="D166" s="410"/>
      <c r="E166" s="410"/>
      <c r="F166" s="410"/>
      <c r="G166" s="330"/>
      <c r="H166" s="142" t="s">
        <v>195</v>
      </c>
      <c r="I166" s="116">
        <v>1.39</v>
      </c>
      <c r="J166" s="116">
        <f>I166*G165</f>
        <v>104.24999999999999</v>
      </c>
      <c r="K166" s="413"/>
      <c r="L166" s="336"/>
      <c r="N166" s="417"/>
      <c r="O166" s="370"/>
      <c r="P166" s="373"/>
      <c r="Q166" s="370"/>
    </row>
    <row r="167" spans="2:17" ht="25.5" customHeight="1" thickBot="1" x14ac:dyDescent="0.3">
      <c r="B167" s="430"/>
      <c r="C167" s="408"/>
      <c r="D167" s="411"/>
      <c r="E167" s="411"/>
      <c r="F167" s="411"/>
      <c r="G167" s="331"/>
      <c r="H167" s="124" t="s">
        <v>224</v>
      </c>
      <c r="I167" s="125">
        <v>1.86</v>
      </c>
      <c r="J167" s="125">
        <f>I167*G165</f>
        <v>139.5</v>
      </c>
      <c r="K167" s="414"/>
      <c r="L167" s="337"/>
      <c r="N167" s="418"/>
      <c r="O167" s="371"/>
      <c r="P167" s="374"/>
      <c r="Q167" s="371"/>
    </row>
    <row r="168" spans="2:17" x14ac:dyDescent="0.25">
      <c r="B168" s="428">
        <v>17</v>
      </c>
      <c r="C168" s="406" t="s">
        <v>223</v>
      </c>
      <c r="D168" s="409" t="s">
        <v>148</v>
      </c>
      <c r="E168" s="409">
        <v>1</v>
      </c>
      <c r="F168" s="409">
        <v>1</v>
      </c>
      <c r="G168" s="363">
        <f>SUM(E168:F170)</f>
        <v>2</v>
      </c>
      <c r="H168" s="121" t="s">
        <v>154</v>
      </c>
      <c r="I168" s="113">
        <v>89.9</v>
      </c>
      <c r="J168" s="113">
        <f>I168*G168</f>
        <v>179.8</v>
      </c>
      <c r="K168" s="412">
        <f>AVERAGE(J168:J170)</f>
        <v>195.78666666666666</v>
      </c>
      <c r="L168" s="415" t="s">
        <v>384</v>
      </c>
      <c r="N168" s="421">
        <f>K168*0.8</f>
        <v>156.62933333333334</v>
      </c>
      <c r="O168" s="375">
        <f>N168/5</f>
        <v>31.325866666666666</v>
      </c>
      <c r="P168" s="419">
        <f>O168/12</f>
        <v>2.6104888888888889</v>
      </c>
      <c r="Q168" s="375">
        <f>P168/20</f>
        <v>0.13052444444444444</v>
      </c>
    </row>
    <row r="169" spans="2:17" x14ac:dyDescent="0.25">
      <c r="B169" s="429"/>
      <c r="C169" s="407"/>
      <c r="D169" s="410"/>
      <c r="E169" s="410"/>
      <c r="F169" s="410"/>
      <c r="G169" s="330"/>
      <c r="H169" s="142" t="s">
        <v>222</v>
      </c>
      <c r="I169" s="116">
        <v>98.79</v>
      </c>
      <c r="J169" s="116">
        <f>I169*G168</f>
        <v>197.58</v>
      </c>
      <c r="K169" s="413"/>
      <c r="L169" s="336"/>
      <c r="N169" s="417"/>
      <c r="O169" s="370"/>
      <c r="P169" s="373"/>
      <c r="Q169" s="370"/>
    </row>
    <row r="170" spans="2:17" ht="15.75" thickBot="1" x14ac:dyDescent="0.3">
      <c r="B170" s="430"/>
      <c r="C170" s="408"/>
      <c r="D170" s="411"/>
      <c r="E170" s="411"/>
      <c r="F170" s="411"/>
      <c r="G170" s="331"/>
      <c r="H170" s="124" t="s">
        <v>155</v>
      </c>
      <c r="I170" s="125">
        <v>104.99</v>
      </c>
      <c r="J170" s="125">
        <f>I170*G168</f>
        <v>209.98</v>
      </c>
      <c r="K170" s="414"/>
      <c r="L170" s="337"/>
      <c r="N170" s="418"/>
      <c r="O170" s="371"/>
      <c r="P170" s="374"/>
      <c r="Q170" s="371"/>
    </row>
    <row r="171" spans="2:17" x14ac:dyDescent="0.25">
      <c r="B171" s="428">
        <v>18</v>
      </c>
      <c r="C171" s="420" t="s">
        <v>221</v>
      </c>
      <c r="D171" s="409" t="s">
        <v>148</v>
      </c>
      <c r="E171" s="409">
        <v>4</v>
      </c>
      <c r="F171" s="409">
        <v>3</v>
      </c>
      <c r="G171" s="363">
        <f>SUM(E171:F173)</f>
        <v>7</v>
      </c>
      <c r="H171" s="121" t="s">
        <v>206</v>
      </c>
      <c r="I171" s="113">
        <v>3.19</v>
      </c>
      <c r="J171" s="113">
        <f>I171*G171</f>
        <v>22.33</v>
      </c>
      <c r="K171" s="412">
        <f>AVERAGE(J171:J173)</f>
        <v>30.169999999999998</v>
      </c>
      <c r="L171" s="415" t="s">
        <v>384</v>
      </c>
      <c r="N171" s="416">
        <f>K171*0.8</f>
        <v>24.135999999999999</v>
      </c>
      <c r="O171" s="369">
        <f>N171/5</f>
        <v>4.8271999999999995</v>
      </c>
      <c r="P171" s="372">
        <f>O171/12</f>
        <v>0.40226666666666661</v>
      </c>
      <c r="Q171" s="369">
        <f>P171/20</f>
        <v>2.011333333333333E-2</v>
      </c>
    </row>
    <row r="172" spans="2:17" x14ac:dyDescent="0.25">
      <c r="B172" s="429"/>
      <c r="C172" s="407"/>
      <c r="D172" s="410"/>
      <c r="E172" s="410"/>
      <c r="F172" s="410"/>
      <c r="G172" s="330"/>
      <c r="H172" s="142" t="s">
        <v>195</v>
      </c>
      <c r="I172" s="116">
        <v>3.79</v>
      </c>
      <c r="J172" s="116">
        <f>I172*G171</f>
        <v>26.53</v>
      </c>
      <c r="K172" s="413"/>
      <c r="L172" s="336"/>
      <c r="N172" s="417"/>
      <c r="O172" s="370"/>
      <c r="P172" s="373"/>
      <c r="Q172" s="370"/>
    </row>
    <row r="173" spans="2:17" ht="15.75" thickBot="1" x14ac:dyDescent="0.3">
      <c r="B173" s="430"/>
      <c r="C173" s="408"/>
      <c r="D173" s="411"/>
      <c r="E173" s="411"/>
      <c r="F173" s="411"/>
      <c r="G173" s="331"/>
      <c r="H173" s="124" t="s">
        <v>220</v>
      </c>
      <c r="I173" s="125">
        <v>5.95</v>
      </c>
      <c r="J173" s="125">
        <f>I173*G171</f>
        <v>41.65</v>
      </c>
      <c r="K173" s="414"/>
      <c r="L173" s="337"/>
      <c r="N173" s="426"/>
      <c r="O173" s="425"/>
      <c r="P173" s="427"/>
      <c r="Q173" s="425"/>
    </row>
    <row r="174" spans="2:17" x14ac:dyDescent="0.25">
      <c r="B174" s="428">
        <v>19</v>
      </c>
      <c r="C174" s="406" t="s">
        <v>219</v>
      </c>
      <c r="D174" s="409" t="s">
        <v>148</v>
      </c>
      <c r="E174" s="409">
        <v>1</v>
      </c>
      <c r="F174" s="409">
        <v>1</v>
      </c>
      <c r="G174" s="363">
        <f>SUM(E174:F176)</f>
        <v>2</v>
      </c>
      <c r="H174" s="121" t="s">
        <v>218</v>
      </c>
      <c r="I174" s="113">
        <v>24.52</v>
      </c>
      <c r="J174" s="113">
        <f>I174*G174</f>
        <v>49.04</v>
      </c>
      <c r="K174" s="412">
        <f>AVERAGE(J174:J176)</f>
        <v>52.593333333333334</v>
      </c>
      <c r="L174" s="415" t="s">
        <v>384</v>
      </c>
      <c r="N174" s="421">
        <f>K174*0.8</f>
        <v>42.074666666666673</v>
      </c>
      <c r="O174" s="375">
        <f>N174/5</f>
        <v>8.4149333333333338</v>
      </c>
      <c r="P174" s="419">
        <f>O174/12</f>
        <v>0.70124444444444445</v>
      </c>
      <c r="Q174" s="375">
        <f>P174/20</f>
        <v>3.5062222222222224E-2</v>
      </c>
    </row>
    <row r="175" spans="2:17" x14ac:dyDescent="0.25">
      <c r="B175" s="429"/>
      <c r="C175" s="407"/>
      <c r="D175" s="410"/>
      <c r="E175" s="410"/>
      <c r="F175" s="410"/>
      <c r="G175" s="330"/>
      <c r="H175" s="142" t="s">
        <v>217</v>
      </c>
      <c r="I175" s="116">
        <v>25.84</v>
      </c>
      <c r="J175" s="116">
        <f>I175*G174</f>
        <v>51.68</v>
      </c>
      <c r="K175" s="413"/>
      <c r="L175" s="336"/>
      <c r="N175" s="417"/>
      <c r="O175" s="370"/>
      <c r="P175" s="373"/>
      <c r="Q175" s="370"/>
    </row>
    <row r="176" spans="2:17" ht="15.75" thickBot="1" x14ac:dyDescent="0.3">
      <c r="B176" s="430"/>
      <c r="C176" s="408"/>
      <c r="D176" s="411"/>
      <c r="E176" s="411"/>
      <c r="F176" s="411"/>
      <c r="G176" s="331"/>
      <c r="H176" s="124" t="s">
        <v>145</v>
      </c>
      <c r="I176" s="125">
        <v>28.53</v>
      </c>
      <c r="J176" s="125">
        <f>I176*G174</f>
        <v>57.06</v>
      </c>
      <c r="K176" s="414"/>
      <c r="L176" s="337"/>
      <c r="N176" s="418"/>
      <c r="O176" s="371"/>
      <c r="P176" s="374"/>
      <c r="Q176" s="371"/>
    </row>
    <row r="177" spans="2:17" x14ac:dyDescent="0.25">
      <c r="B177" s="428">
        <v>20</v>
      </c>
      <c r="C177" s="420" t="s">
        <v>216</v>
      </c>
      <c r="D177" s="409" t="s">
        <v>148</v>
      </c>
      <c r="E177" s="409">
        <v>4</v>
      </c>
      <c r="F177" s="409">
        <v>3</v>
      </c>
      <c r="G177" s="363">
        <f>SUM(E177:F179)</f>
        <v>7</v>
      </c>
      <c r="H177" s="121" t="s">
        <v>215</v>
      </c>
      <c r="I177" s="113">
        <v>60.9</v>
      </c>
      <c r="J177" s="113">
        <f>I177*G177</f>
        <v>426.3</v>
      </c>
      <c r="K177" s="412">
        <f>AVERAGE(J177:J179)</f>
        <v>469.62999999999994</v>
      </c>
      <c r="L177" s="415" t="s">
        <v>384</v>
      </c>
      <c r="N177" s="421">
        <f>K177*0.8</f>
        <v>375.70399999999995</v>
      </c>
      <c r="O177" s="375">
        <f>N177/5</f>
        <v>75.140799999999984</v>
      </c>
      <c r="P177" s="419">
        <f>O177/12</f>
        <v>6.261733333333332</v>
      </c>
      <c r="Q177" s="375">
        <f>P177/20</f>
        <v>0.31308666666666662</v>
      </c>
    </row>
    <row r="178" spans="2:17" x14ac:dyDescent="0.25">
      <c r="B178" s="429"/>
      <c r="C178" s="407"/>
      <c r="D178" s="410"/>
      <c r="E178" s="410"/>
      <c r="F178" s="410"/>
      <c r="G178" s="330"/>
      <c r="H178" s="142" t="s">
        <v>214</v>
      </c>
      <c r="I178" s="116">
        <v>61.85</v>
      </c>
      <c r="J178" s="116">
        <f>I178*G177</f>
        <v>432.95</v>
      </c>
      <c r="K178" s="413"/>
      <c r="L178" s="336"/>
      <c r="N178" s="417"/>
      <c r="O178" s="370"/>
      <c r="P178" s="373"/>
      <c r="Q178" s="370"/>
    </row>
    <row r="179" spans="2:17" ht="15.75" thickBot="1" x14ac:dyDescent="0.3">
      <c r="B179" s="430"/>
      <c r="C179" s="408"/>
      <c r="D179" s="411"/>
      <c r="E179" s="411"/>
      <c r="F179" s="411"/>
      <c r="G179" s="331"/>
      <c r="H179" s="124" t="s">
        <v>196</v>
      </c>
      <c r="I179" s="125">
        <v>78.52</v>
      </c>
      <c r="J179" s="125">
        <f>I179*G177</f>
        <v>549.64</v>
      </c>
      <c r="K179" s="414"/>
      <c r="L179" s="337"/>
      <c r="N179" s="426"/>
      <c r="O179" s="425"/>
      <c r="P179" s="427"/>
      <c r="Q179" s="425"/>
    </row>
    <row r="180" spans="2:17" x14ac:dyDescent="0.25">
      <c r="B180" s="428">
        <v>21</v>
      </c>
      <c r="C180" s="420" t="s">
        <v>213</v>
      </c>
      <c r="D180" s="409" t="s">
        <v>148</v>
      </c>
      <c r="E180" s="409">
        <v>1</v>
      </c>
      <c r="F180" s="409">
        <v>1</v>
      </c>
      <c r="G180" s="363">
        <f>SUM(E180:F182)</f>
        <v>2</v>
      </c>
      <c r="H180" s="121" t="s">
        <v>212</v>
      </c>
      <c r="I180" s="113">
        <v>13.79</v>
      </c>
      <c r="J180" s="113">
        <f>I180*G180</f>
        <v>27.58</v>
      </c>
      <c r="K180" s="412">
        <f>AVERAGE(J180:J182)</f>
        <v>60.393333333333338</v>
      </c>
      <c r="L180" s="415" t="s">
        <v>384</v>
      </c>
      <c r="N180" s="421">
        <f>K180*0.8</f>
        <v>48.314666666666675</v>
      </c>
      <c r="O180" s="375">
        <f>N180/5</f>
        <v>9.6629333333333349</v>
      </c>
      <c r="P180" s="419">
        <f>O180/12</f>
        <v>0.80524444444444454</v>
      </c>
      <c r="Q180" s="375">
        <f>P180/20</f>
        <v>4.0262222222222227E-2</v>
      </c>
    </row>
    <row r="181" spans="2:17" x14ac:dyDescent="0.25">
      <c r="B181" s="429"/>
      <c r="C181" s="407"/>
      <c r="D181" s="410"/>
      <c r="E181" s="410"/>
      <c r="F181" s="410"/>
      <c r="G181" s="330"/>
      <c r="H181" s="142" t="s">
        <v>206</v>
      </c>
      <c r="I181" s="116">
        <v>36.9</v>
      </c>
      <c r="J181" s="116">
        <f>I181*G180</f>
        <v>73.8</v>
      </c>
      <c r="K181" s="413"/>
      <c r="L181" s="336"/>
      <c r="N181" s="417"/>
      <c r="O181" s="370"/>
      <c r="P181" s="373"/>
      <c r="Q181" s="370"/>
    </row>
    <row r="182" spans="2:17" ht="15.75" thickBot="1" x14ac:dyDescent="0.3">
      <c r="B182" s="430"/>
      <c r="C182" s="408"/>
      <c r="D182" s="411"/>
      <c r="E182" s="411"/>
      <c r="F182" s="411"/>
      <c r="G182" s="331"/>
      <c r="H182" s="124" t="s">
        <v>211</v>
      </c>
      <c r="I182" s="125">
        <v>39.9</v>
      </c>
      <c r="J182" s="125">
        <f>I182*G180</f>
        <v>79.8</v>
      </c>
      <c r="K182" s="414"/>
      <c r="L182" s="337"/>
      <c r="N182" s="426"/>
      <c r="O182" s="425"/>
      <c r="P182" s="427"/>
      <c r="Q182" s="425"/>
    </row>
    <row r="183" spans="2:17" x14ac:dyDescent="0.25">
      <c r="B183" s="428">
        <v>22</v>
      </c>
      <c r="C183" s="406" t="s">
        <v>210</v>
      </c>
      <c r="D183" s="409" t="s">
        <v>148</v>
      </c>
      <c r="E183" s="409">
        <v>1</v>
      </c>
      <c r="F183" s="409">
        <v>1</v>
      </c>
      <c r="G183" s="363">
        <f>SUM(E183:F185)</f>
        <v>2</v>
      </c>
      <c r="H183" s="121" t="s">
        <v>206</v>
      </c>
      <c r="I183" s="113">
        <v>31.9</v>
      </c>
      <c r="J183" s="113">
        <f>I183*G183</f>
        <v>63.8</v>
      </c>
      <c r="K183" s="412">
        <f>AVERAGE(J183:J185)</f>
        <v>75.933333333333337</v>
      </c>
      <c r="L183" s="415" t="s">
        <v>384</v>
      </c>
      <c r="N183" s="421">
        <f>K183*0.8</f>
        <v>60.74666666666667</v>
      </c>
      <c r="O183" s="375">
        <f>N183/5</f>
        <v>12.149333333333335</v>
      </c>
      <c r="P183" s="419">
        <f>O183/12</f>
        <v>1.0124444444444445</v>
      </c>
      <c r="Q183" s="375">
        <f>P183/20</f>
        <v>5.0622222222222221E-2</v>
      </c>
    </row>
    <row r="184" spans="2:17" x14ac:dyDescent="0.25">
      <c r="B184" s="429"/>
      <c r="C184" s="407"/>
      <c r="D184" s="410"/>
      <c r="E184" s="410"/>
      <c r="F184" s="410"/>
      <c r="G184" s="330"/>
      <c r="H184" s="142" t="s">
        <v>209</v>
      </c>
      <c r="I184" s="116">
        <v>37.01</v>
      </c>
      <c r="J184" s="116">
        <f>I184*G183</f>
        <v>74.02</v>
      </c>
      <c r="K184" s="413"/>
      <c r="L184" s="336"/>
      <c r="N184" s="417"/>
      <c r="O184" s="370"/>
      <c r="P184" s="373"/>
      <c r="Q184" s="370"/>
    </row>
    <row r="185" spans="2:17" ht="15.75" thickBot="1" x14ac:dyDescent="0.3">
      <c r="B185" s="430"/>
      <c r="C185" s="408"/>
      <c r="D185" s="411"/>
      <c r="E185" s="411"/>
      <c r="F185" s="411"/>
      <c r="G185" s="331"/>
      <c r="H185" s="124" t="s">
        <v>205</v>
      </c>
      <c r="I185" s="125">
        <v>44.99</v>
      </c>
      <c r="J185" s="125">
        <f>I185*G183</f>
        <v>89.98</v>
      </c>
      <c r="K185" s="414"/>
      <c r="L185" s="337"/>
      <c r="N185" s="418"/>
      <c r="O185" s="371"/>
      <c r="P185" s="374"/>
      <c r="Q185" s="371"/>
    </row>
    <row r="186" spans="2:17" x14ac:dyDescent="0.25">
      <c r="B186" s="428">
        <v>23</v>
      </c>
      <c r="C186" s="420" t="s">
        <v>208</v>
      </c>
      <c r="D186" s="409" t="s">
        <v>148</v>
      </c>
      <c r="E186" s="409">
        <v>1</v>
      </c>
      <c r="F186" s="409">
        <v>1</v>
      </c>
      <c r="G186" s="363">
        <f>SUM(E186:F188)</f>
        <v>2</v>
      </c>
      <c r="H186" s="121" t="s">
        <v>207</v>
      </c>
      <c r="I186" s="113">
        <v>23.88</v>
      </c>
      <c r="J186" s="113">
        <f>I186*G186</f>
        <v>47.76</v>
      </c>
      <c r="K186" s="412">
        <f>AVERAGE(J186:J188)</f>
        <v>60.513333333333343</v>
      </c>
      <c r="L186" s="415" t="s">
        <v>384</v>
      </c>
      <c r="N186" s="421">
        <f>K186*0.8</f>
        <v>48.410666666666678</v>
      </c>
      <c r="O186" s="375">
        <f>N186/5</f>
        <v>9.6821333333333364</v>
      </c>
      <c r="P186" s="419">
        <f>O186/12</f>
        <v>0.8068444444444447</v>
      </c>
      <c r="Q186" s="375">
        <f>P186/20</f>
        <v>4.0342222222222238E-2</v>
      </c>
    </row>
    <row r="187" spans="2:17" x14ac:dyDescent="0.25">
      <c r="B187" s="429"/>
      <c r="C187" s="407"/>
      <c r="D187" s="410"/>
      <c r="E187" s="410"/>
      <c r="F187" s="410"/>
      <c r="G187" s="330"/>
      <c r="H187" s="142" t="s">
        <v>206</v>
      </c>
      <c r="I187" s="116">
        <v>30.9</v>
      </c>
      <c r="J187" s="116">
        <f>I187*G186</f>
        <v>61.8</v>
      </c>
      <c r="K187" s="413"/>
      <c r="L187" s="336"/>
      <c r="N187" s="417"/>
      <c r="O187" s="370"/>
      <c r="P187" s="373"/>
      <c r="Q187" s="370"/>
    </row>
    <row r="188" spans="2:17" ht="15.75" thickBot="1" x14ac:dyDescent="0.3">
      <c r="B188" s="430"/>
      <c r="C188" s="408"/>
      <c r="D188" s="411"/>
      <c r="E188" s="411"/>
      <c r="F188" s="411"/>
      <c r="G188" s="331"/>
      <c r="H188" s="124" t="s">
        <v>205</v>
      </c>
      <c r="I188" s="125">
        <v>35.99</v>
      </c>
      <c r="J188" s="125">
        <f>I188*G186</f>
        <v>71.98</v>
      </c>
      <c r="K188" s="414"/>
      <c r="L188" s="337"/>
      <c r="N188" s="418"/>
      <c r="O188" s="371"/>
      <c r="P188" s="374"/>
      <c r="Q188" s="371"/>
    </row>
    <row r="189" spans="2:17" x14ac:dyDescent="0.25">
      <c r="B189" s="403">
        <v>24</v>
      </c>
      <c r="C189" s="420" t="s">
        <v>204</v>
      </c>
      <c r="D189" s="409" t="s">
        <v>152</v>
      </c>
      <c r="E189" s="409">
        <v>3</v>
      </c>
      <c r="F189" s="409">
        <v>2</v>
      </c>
      <c r="G189" s="363">
        <f>SUM(E189:F191)</f>
        <v>5</v>
      </c>
      <c r="H189" s="121" t="s">
        <v>203</v>
      </c>
      <c r="I189" s="113">
        <v>790.99</v>
      </c>
      <c r="J189" s="113">
        <f>I189*G189</f>
        <v>3954.95</v>
      </c>
      <c r="K189" s="412">
        <f>AVERAGE(J189:J191)</f>
        <v>4609.583333333333</v>
      </c>
      <c r="L189" s="415" t="s">
        <v>384</v>
      </c>
      <c r="N189" s="416">
        <f>K189*0.8</f>
        <v>3687.6666666666665</v>
      </c>
      <c r="O189" s="369">
        <f>N189/5</f>
        <v>737.5333333333333</v>
      </c>
      <c r="P189" s="372">
        <f>O189/12</f>
        <v>61.461111111111109</v>
      </c>
      <c r="Q189" s="369">
        <f>P189/20</f>
        <v>3.0730555555555554</v>
      </c>
    </row>
    <row r="190" spans="2:17" x14ac:dyDescent="0.25">
      <c r="B190" s="404"/>
      <c r="C190" s="407"/>
      <c r="D190" s="410"/>
      <c r="E190" s="410"/>
      <c r="F190" s="410"/>
      <c r="G190" s="330"/>
      <c r="H190" s="142" t="s">
        <v>187</v>
      </c>
      <c r="I190" s="116">
        <v>977.77</v>
      </c>
      <c r="J190" s="116">
        <f>I190*G189</f>
        <v>4888.8500000000004</v>
      </c>
      <c r="K190" s="413"/>
      <c r="L190" s="336"/>
      <c r="N190" s="417"/>
      <c r="O190" s="370"/>
      <c r="P190" s="373"/>
      <c r="Q190" s="370"/>
    </row>
    <row r="191" spans="2:17" ht="15.75" thickBot="1" x14ac:dyDescent="0.3">
      <c r="B191" s="405"/>
      <c r="C191" s="408"/>
      <c r="D191" s="411"/>
      <c r="E191" s="411"/>
      <c r="F191" s="411"/>
      <c r="G191" s="331"/>
      <c r="H191" s="124" t="s">
        <v>192</v>
      </c>
      <c r="I191" s="125">
        <v>996.99</v>
      </c>
      <c r="J191" s="125">
        <f>I191*G189</f>
        <v>4984.95</v>
      </c>
      <c r="K191" s="414"/>
      <c r="L191" s="337"/>
      <c r="N191" s="418"/>
      <c r="O191" s="371"/>
      <c r="P191" s="374"/>
      <c r="Q191" s="371"/>
    </row>
    <row r="192" spans="2:17" x14ac:dyDescent="0.25">
      <c r="B192" s="403">
        <v>25</v>
      </c>
      <c r="C192" s="420" t="s">
        <v>202</v>
      </c>
      <c r="D192" s="409" t="s">
        <v>190</v>
      </c>
      <c r="E192" s="409">
        <v>3</v>
      </c>
      <c r="F192" s="409">
        <v>2</v>
      </c>
      <c r="G192" s="363">
        <f>SUM(E192:F194)</f>
        <v>5</v>
      </c>
      <c r="H192" s="121" t="s">
        <v>201</v>
      </c>
      <c r="I192" s="113">
        <v>1000</v>
      </c>
      <c r="J192" s="113">
        <f>I192*G192</f>
        <v>5000</v>
      </c>
      <c r="K192" s="412">
        <f>AVERAGE(J192:J194)</f>
        <v>10962.783333333333</v>
      </c>
      <c r="L192" s="415" t="s">
        <v>384</v>
      </c>
      <c r="N192" s="416">
        <f>K192*0.8</f>
        <v>8770.2266666666674</v>
      </c>
      <c r="O192" s="369">
        <f>N192/5</f>
        <v>1754.0453333333335</v>
      </c>
      <c r="P192" s="372">
        <f>O192/12</f>
        <v>146.17044444444446</v>
      </c>
      <c r="Q192" s="369">
        <f>P192/20</f>
        <v>7.3085222222222228</v>
      </c>
    </row>
    <row r="193" spans="2:17" x14ac:dyDescent="0.25">
      <c r="B193" s="404"/>
      <c r="C193" s="407"/>
      <c r="D193" s="410"/>
      <c r="E193" s="410"/>
      <c r="F193" s="410"/>
      <c r="G193" s="330"/>
      <c r="H193" s="142" t="s">
        <v>145</v>
      </c>
      <c r="I193" s="116">
        <v>1999.9</v>
      </c>
      <c r="J193" s="116">
        <f>I193*G192</f>
        <v>9999.5</v>
      </c>
      <c r="K193" s="413"/>
      <c r="L193" s="336"/>
      <c r="N193" s="417"/>
      <c r="O193" s="370"/>
      <c r="P193" s="373"/>
      <c r="Q193" s="370"/>
    </row>
    <row r="194" spans="2:17" ht="15.75" thickBot="1" x14ac:dyDescent="0.3">
      <c r="B194" s="405"/>
      <c r="C194" s="408"/>
      <c r="D194" s="411"/>
      <c r="E194" s="411"/>
      <c r="F194" s="411"/>
      <c r="G194" s="331"/>
      <c r="H194" s="124" t="s">
        <v>187</v>
      </c>
      <c r="I194" s="125">
        <v>3577.77</v>
      </c>
      <c r="J194" s="125">
        <f>I194*G192</f>
        <v>17888.849999999999</v>
      </c>
      <c r="K194" s="414"/>
      <c r="L194" s="337"/>
      <c r="N194" s="426"/>
      <c r="O194" s="425"/>
      <c r="P194" s="427"/>
      <c r="Q194" s="425"/>
    </row>
    <row r="195" spans="2:17" x14ac:dyDescent="0.25">
      <c r="B195" s="403">
        <v>26</v>
      </c>
      <c r="C195" s="406" t="s">
        <v>200</v>
      </c>
      <c r="D195" s="409" t="s">
        <v>152</v>
      </c>
      <c r="E195" s="409">
        <v>3</v>
      </c>
      <c r="F195" s="409">
        <v>2</v>
      </c>
      <c r="G195" s="363">
        <f>SUM(E195:F197)</f>
        <v>5</v>
      </c>
      <c r="H195" s="121" t="s">
        <v>199</v>
      </c>
      <c r="I195" s="113">
        <v>166</v>
      </c>
      <c r="J195" s="113">
        <f>I195*G195</f>
        <v>830</v>
      </c>
      <c r="K195" s="412">
        <f>AVERAGE(J195:J197)</f>
        <v>1128.1499999999999</v>
      </c>
      <c r="L195" s="415" t="s">
        <v>384</v>
      </c>
      <c r="N195" s="421">
        <f>K195*0.8</f>
        <v>902.52</v>
      </c>
      <c r="O195" s="375">
        <f>N195/5</f>
        <v>180.50399999999999</v>
      </c>
      <c r="P195" s="419">
        <f>O195/12</f>
        <v>15.042</v>
      </c>
      <c r="Q195" s="375">
        <f>P195/20</f>
        <v>0.75209999999999999</v>
      </c>
    </row>
    <row r="196" spans="2:17" x14ac:dyDescent="0.25">
      <c r="B196" s="404"/>
      <c r="C196" s="407"/>
      <c r="D196" s="410"/>
      <c r="E196" s="410"/>
      <c r="F196" s="410"/>
      <c r="G196" s="330"/>
      <c r="H196" s="142" t="s">
        <v>198</v>
      </c>
      <c r="I196" s="116">
        <v>198.9</v>
      </c>
      <c r="J196" s="116">
        <f>I196*G195</f>
        <v>994.5</v>
      </c>
      <c r="K196" s="413"/>
      <c r="L196" s="336"/>
      <c r="N196" s="417"/>
      <c r="O196" s="370"/>
      <c r="P196" s="373"/>
      <c r="Q196" s="370"/>
    </row>
    <row r="197" spans="2:17" ht="15.75" thickBot="1" x14ac:dyDescent="0.3">
      <c r="B197" s="405"/>
      <c r="C197" s="408"/>
      <c r="D197" s="411"/>
      <c r="E197" s="411"/>
      <c r="F197" s="411"/>
      <c r="G197" s="331"/>
      <c r="H197" s="124" t="s">
        <v>192</v>
      </c>
      <c r="I197" s="125">
        <v>311.99</v>
      </c>
      <c r="J197" s="125">
        <f>I197*G195</f>
        <v>1559.95</v>
      </c>
      <c r="K197" s="414"/>
      <c r="L197" s="337"/>
      <c r="N197" s="418"/>
      <c r="O197" s="371"/>
      <c r="P197" s="374"/>
      <c r="Q197" s="371"/>
    </row>
    <row r="198" spans="2:17" ht="16.5" customHeight="1" x14ac:dyDescent="0.25">
      <c r="B198" s="403">
        <v>27</v>
      </c>
      <c r="C198" s="406" t="s">
        <v>197</v>
      </c>
      <c r="D198" s="409" t="s">
        <v>148</v>
      </c>
      <c r="E198" s="409">
        <v>3</v>
      </c>
      <c r="F198" s="409">
        <v>2</v>
      </c>
      <c r="G198" s="363">
        <f>SUM(E198:F200)</f>
        <v>5</v>
      </c>
      <c r="H198" s="121" t="s">
        <v>193</v>
      </c>
      <c r="I198" s="113">
        <v>85.99</v>
      </c>
      <c r="J198" s="113">
        <f>I198*G198</f>
        <v>429.95</v>
      </c>
      <c r="K198" s="412">
        <f>AVERAGE(J198:J200)</f>
        <v>472.8</v>
      </c>
      <c r="L198" s="415" t="s">
        <v>384</v>
      </c>
      <c r="N198" s="421">
        <f>K198*0.8</f>
        <v>378.24</v>
      </c>
      <c r="O198" s="375">
        <f>N198/5</f>
        <v>75.647999999999996</v>
      </c>
      <c r="P198" s="419">
        <f>O198/12</f>
        <v>6.3039999999999994</v>
      </c>
      <c r="Q198" s="375">
        <f>P198/20</f>
        <v>0.31519999999999998</v>
      </c>
    </row>
    <row r="199" spans="2:17" ht="22.5" customHeight="1" x14ac:dyDescent="0.25">
      <c r="B199" s="404"/>
      <c r="C199" s="407"/>
      <c r="D199" s="410"/>
      <c r="E199" s="410"/>
      <c r="F199" s="410"/>
      <c r="G199" s="330"/>
      <c r="H199" s="142" t="s">
        <v>196</v>
      </c>
      <c r="I199" s="116">
        <v>86.25</v>
      </c>
      <c r="J199" s="116">
        <f>I199*G198</f>
        <v>431.25</v>
      </c>
      <c r="K199" s="413"/>
      <c r="L199" s="336"/>
      <c r="N199" s="417"/>
      <c r="O199" s="370"/>
      <c r="P199" s="373"/>
      <c r="Q199" s="370"/>
    </row>
    <row r="200" spans="2:17" ht="15.75" thickBot="1" x14ac:dyDescent="0.3">
      <c r="B200" s="405"/>
      <c r="C200" s="408"/>
      <c r="D200" s="411"/>
      <c r="E200" s="411"/>
      <c r="F200" s="411"/>
      <c r="G200" s="331"/>
      <c r="H200" s="124" t="s">
        <v>195</v>
      </c>
      <c r="I200" s="125">
        <v>111.44</v>
      </c>
      <c r="J200" s="125">
        <f>I200*G198</f>
        <v>557.20000000000005</v>
      </c>
      <c r="K200" s="414"/>
      <c r="L200" s="337"/>
      <c r="N200" s="418"/>
      <c r="O200" s="371"/>
      <c r="P200" s="374"/>
      <c r="Q200" s="371"/>
    </row>
    <row r="201" spans="2:17" x14ac:dyDescent="0.25">
      <c r="B201" s="403">
        <v>28</v>
      </c>
      <c r="C201" s="420" t="s">
        <v>194</v>
      </c>
      <c r="D201" s="409" t="s">
        <v>148</v>
      </c>
      <c r="E201" s="409">
        <v>4</v>
      </c>
      <c r="F201" s="409">
        <v>3</v>
      </c>
      <c r="G201" s="363">
        <f>SUM(E201:F203)</f>
        <v>7</v>
      </c>
      <c r="H201" s="121" t="s">
        <v>187</v>
      </c>
      <c r="I201" s="113">
        <v>977.77</v>
      </c>
      <c r="J201" s="113">
        <f>I201*G201</f>
        <v>6844.3899999999994</v>
      </c>
      <c r="K201" s="412">
        <f>AVERAGE(J201:J203)</f>
        <v>7809.1066666666666</v>
      </c>
      <c r="L201" s="415" t="s">
        <v>384</v>
      </c>
      <c r="N201" s="421">
        <f>K201*0.8</f>
        <v>6247.2853333333333</v>
      </c>
      <c r="O201" s="375">
        <f>N201/5</f>
        <v>1249.4570666666666</v>
      </c>
      <c r="P201" s="419">
        <f>O201/12</f>
        <v>104.12142222222222</v>
      </c>
      <c r="Q201" s="375">
        <f>P201/20</f>
        <v>5.2060711111111111</v>
      </c>
    </row>
    <row r="202" spans="2:17" x14ac:dyDescent="0.25">
      <c r="B202" s="404"/>
      <c r="C202" s="407"/>
      <c r="D202" s="410"/>
      <c r="E202" s="410"/>
      <c r="F202" s="410"/>
      <c r="G202" s="330"/>
      <c r="H202" s="142" t="s">
        <v>193</v>
      </c>
      <c r="I202" s="116">
        <v>1149.99</v>
      </c>
      <c r="J202" s="116">
        <f>I202*G201</f>
        <v>8049.93</v>
      </c>
      <c r="K202" s="413"/>
      <c r="L202" s="336"/>
      <c r="N202" s="417"/>
      <c r="O202" s="370"/>
      <c r="P202" s="373"/>
      <c r="Q202" s="370"/>
    </row>
    <row r="203" spans="2:17" ht="15.75" thickBot="1" x14ac:dyDescent="0.3">
      <c r="B203" s="405"/>
      <c r="C203" s="408"/>
      <c r="D203" s="411"/>
      <c r="E203" s="411"/>
      <c r="F203" s="411"/>
      <c r="G203" s="331"/>
      <c r="H203" s="124" t="s">
        <v>192</v>
      </c>
      <c r="I203" s="125">
        <v>1219</v>
      </c>
      <c r="J203" s="125">
        <f>I203*G201</f>
        <v>8533</v>
      </c>
      <c r="K203" s="414"/>
      <c r="L203" s="337"/>
      <c r="N203" s="418"/>
      <c r="O203" s="371"/>
      <c r="P203" s="374"/>
      <c r="Q203" s="371"/>
    </row>
    <row r="204" spans="2:17" ht="21.75" customHeight="1" x14ac:dyDescent="0.25">
      <c r="B204" s="403">
        <v>29</v>
      </c>
      <c r="C204" s="420" t="s">
        <v>191</v>
      </c>
      <c r="D204" s="409" t="s">
        <v>190</v>
      </c>
      <c r="E204" s="409">
        <v>3</v>
      </c>
      <c r="F204" s="409">
        <v>2</v>
      </c>
      <c r="G204" s="363">
        <f>SUM(E204:F206)</f>
        <v>5</v>
      </c>
      <c r="H204" s="121" t="s">
        <v>189</v>
      </c>
      <c r="I204" s="113">
        <v>5985.77</v>
      </c>
      <c r="J204" s="113">
        <f>I204*G204</f>
        <v>29928.850000000002</v>
      </c>
      <c r="K204" s="412">
        <f>AVERAGE(J204:J206)</f>
        <v>39618.51666666667</v>
      </c>
      <c r="L204" s="415" t="s">
        <v>384</v>
      </c>
      <c r="N204" s="421">
        <f>K204*0.8</f>
        <v>31694.813333333339</v>
      </c>
      <c r="O204" s="375">
        <f>N204/5</f>
        <v>6338.9626666666682</v>
      </c>
      <c r="P204" s="419">
        <f>O204/12</f>
        <v>528.24688888888898</v>
      </c>
      <c r="Q204" s="375">
        <f>P204/20</f>
        <v>26.41234444444445</v>
      </c>
    </row>
    <row r="205" spans="2:17" ht="21" customHeight="1" x14ac:dyDescent="0.25">
      <c r="B205" s="404"/>
      <c r="C205" s="407"/>
      <c r="D205" s="410"/>
      <c r="E205" s="410"/>
      <c r="F205" s="410"/>
      <c r="G205" s="330"/>
      <c r="H205" s="142" t="s">
        <v>188</v>
      </c>
      <c r="I205" s="116">
        <v>8007.57</v>
      </c>
      <c r="J205" s="116">
        <f>I205*G204</f>
        <v>40037.85</v>
      </c>
      <c r="K205" s="413"/>
      <c r="L205" s="336"/>
      <c r="N205" s="417"/>
      <c r="O205" s="370"/>
      <c r="P205" s="373"/>
      <c r="Q205" s="370"/>
    </row>
    <row r="206" spans="2:17" ht="20.25" customHeight="1" thickBot="1" x14ac:dyDescent="0.3">
      <c r="B206" s="405"/>
      <c r="C206" s="408"/>
      <c r="D206" s="411"/>
      <c r="E206" s="411"/>
      <c r="F206" s="411"/>
      <c r="G206" s="331"/>
      <c r="H206" s="124" t="s">
        <v>187</v>
      </c>
      <c r="I206" s="116">
        <v>9777.77</v>
      </c>
      <c r="J206" s="125">
        <f>I206*G204</f>
        <v>48888.850000000006</v>
      </c>
      <c r="K206" s="414"/>
      <c r="L206" s="337"/>
      <c r="N206" s="418"/>
      <c r="O206" s="371"/>
      <c r="P206" s="374"/>
      <c r="Q206" s="371"/>
    </row>
    <row r="207" spans="2:17" ht="19.5" customHeight="1" x14ac:dyDescent="0.25">
      <c r="B207" s="403">
        <v>30</v>
      </c>
      <c r="C207" s="420" t="s">
        <v>186</v>
      </c>
      <c r="D207" s="409" t="s">
        <v>148</v>
      </c>
      <c r="E207" s="409">
        <v>4</v>
      </c>
      <c r="F207" s="409">
        <v>3</v>
      </c>
      <c r="G207" s="363">
        <f>SUM(E207:F209)</f>
        <v>7</v>
      </c>
      <c r="H207" s="121" t="s">
        <v>185</v>
      </c>
      <c r="I207" s="113">
        <v>2311</v>
      </c>
      <c r="J207" s="113">
        <f>I207*G207</f>
        <v>16177</v>
      </c>
      <c r="K207" s="412">
        <f>AVERAGE(J207:J209)</f>
        <v>16952.833333333332</v>
      </c>
      <c r="L207" s="415" t="s">
        <v>384</v>
      </c>
      <c r="N207" s="421">
        <f>K207*0.8</f>
        <v>13562.266666666666</v>
      </c>
      <c r="O207" s="375">
        <f>N207/5</f>
        <v>2712.4533333333334</v>
      </c>
      <c r="P207" s="419">
        <f>O207/12</f>
        <v>226.03777777777779</v>
      </c>
      <c r="Q207" s="375">
        <f>P207/20</f>
        <v>11.30188888888889</v>
      </c>
    </row>
    <row r="208" spans="2:17" ht="24" customHeight="1" x14ac:dyDescent="0.25">
      <c r="B208" s="404"/>
      <c r="C208" s="407"/>
      <c r="D208" s="410"/>
      <c r="E208" s="410"/>
      <c r="F208" s="410"/>
      <c r="G208" s="330"/>
      <c r="H208" s="142" t="s">
        <v>184</v>
      </c>
      <c r="I208" s="116">
        <v>2399</v>
      </c>
      <c r="J208" s="116">
        <f>I208*G207</f>
        <v>16793</v>
      </c>
      <c r="K208" s="413"/>
      <c r="L208" s="336"/>
      <c r="N208" s="417"/>
      <c r="O208" s="370"/>
      <c r="P208" s="373"/>
      <c r="Q208" s="370"/>
    </row>
    <row r="209" spans="2:17" ht="21.75" customHeight="1" thickBot="1" x14ac:dyDescent="0.3">
      <c r="B209" s="405"/>
      <c r="C209" s="408"/>
      <c r="D209" s="411"/>
      <c r="E209" s="411"/>
      <c r="F209" s="411"/>
      <c r="G209" s="331"/>
      <c r="H209" s="124" t="s">
        <v>145</v>
      </c>
      <c r="I209" s="125">
        <v>2555.5</v>
      </c>
      <c r="J209" s="125">
        <f>I209*G207</f>
        <v>17888.5</v>
      </c>
      <c r="K209" s="414"/>
      <c r="L209" s="337"/>
      <c r="N209" s="418"/>
      <c r="O209" s="371"/>
      <c r="P209" s="374"/>
      <c r="Q209" s="371"/>
    </row>
    <row r="210" spans="2:17" ht="21" customHeight="1" x14ac:dyDescent="0.25">
      <c r="B210" s="403">
        <v>31</v>
      </c>
      <c r="C210" s="420" t="s">
        <v>183</v>
      </c>
      <c r="D210" s="409" t="s">
        <v>148</v>
      </c>
      <c r="E210" s="409">
        <v>1</v>
      </c>
      <c r="F210" s="409">
        <v>1</v>
      </c>
      <c r="G210" s="363">
        <f>SUM(E210:F212)</f>
        <v>2</v>
      </c>
      <c r="H210" s="121" t="s">
        <v>182</v>
      </c>
      <c r="I210" s="113">
        <v>2699.9</v>
      </c>
      <c r="J210" s="113">
        <f>I210*G210</f>
        <v>5399.8</v>
      </c>
      <c r="K210" s="412">
        <f>AVERAGE(J210:J212)</f>
        <v>5439.2</v>
      </c>
      <c r="L210" s="415" t="s">
        <v>384</v>
      </c>
      <c r="N210" s="421">
        <f>K210*0.8</f>
        <v>4351.3599999999997</v>
      </c>
      <c r="O210" s="375">
        <f>N210/5</f>
        <v>870.27199999999993</v>
      </c>
      <c r="P210" s="422">
        <f>O210/12</f>
        <v>72.522666666666666</v>
      </c>
      <c r="Q210" s="369">
        <f>P210/20</f>
        <v>3.6261333333333332</v>
      </c>
    </row>
    <row r="211" spans="2:17" ht="22.5" customHeight="1" x14ac:dyDescent="0.25">
      <c r="B211" s="404"/>
      <c r="C211" s="407"/>
      <c r="D211" s="410"/>
      <c r="E211" s="410"/>
      <c r="F211" s="410"/>
      <c r="G211" s="330"/>
      <c r="H211" s="142" t="s">
        <v>154</v>
      </c>
      <c r="I211" s="116">
        <v>2659.9</v>
      </c>
      <c r="J211" s="116">
        <f>I211*G210</f>
        <v>5319.8</v>
      </c>
      <c r="K211" s="413"/>
      <c r="L211" s="336"/>
      <c r="N211" s="417"/>
      <c r="O211" s="370"/>
      <c r="P211" s="423"/>
      <c r="Q211" s="370"/>
    </row>
    <row r="212" spans="2:17" ht="24" customHeight="1" thickBot="1" x14ac:dyDescent="0.3">
      <c r="B212" s="405"/>
      <c r="C212" s="408"/>
      <c r="D212" s="411"/>
      <c r="E212" s="411"/>
      <c r="F212" s="411"/>
      <c r="G212" s="331"/>
      <c r="H212" s="124" t="s">
        <v>155</v>
      </c>
      <c r="I212" s="125">
        <v>2799</v>
      </c>
      <c r="J212" s="125">
        <f>I212*G210</f>
        <v>5598</v>
      </c>
      <c r="K212" s="414"/>
      <c r="L212" s="337"/>
      <c r="N212" s="418"/>
      <c r="O212" s="371"/>
      <c r="P212" s="424"/>
      <c r="Q212" s="425"/>
    </row>
    <row r="213" spans="2:17" x14ac:dyDescent="0.25">
      <c r="B213" s="403">
        <v>32</v>
      </c>
      <c r="C213" s="406" t="s">
        <v>181</v>
      </c>
      <c r="D213" s="409" t="s">
        <v>180</v>
      </c>
      <c r="E213" s="409">
        <v>1</v>
      </c>
      <c r="F213" s="409">
        <v>1</v>
      </c>
      <c r="G213" s="363">
        <f>SUM(E213:F215)</f>
        <v>2</v>
      </c>
      <c r="H213" s="121" t="s">
        <v>154</v>
      </c>
      <c r="I213" s="113">
        <v>1069.98</v>
      </c>
      <c r="J213" s="113">
        <f>I213*G213</f>
        <v>2139.96</v>
      </c>
      <c r="K213" s="412">
        <f>AVERAGE(J213:J215)</f>
        <v>2290.12</v>
      </c>
      <c r="L213" s="415" t="s">
        <v>384</v>
      </c>
      <c r="N213" s="416">
        <f>K213*0.8</f>
        <v>1832.096</v>
      </c>
      <c r="O213" s="369">
        <f>N213/5</f>
        <v>366.41919999999999</v>
      </c>
      <c r="P213" s="372">
        <f>O213/12</f>
        <v>30.534933333333331</v>
      </c>
      <c r="Q213" s="375">
        <f>P213/20</f>
        <v>1.5267466666666665</v>
      </c>
    </row>
    <row r="214" spans="2:17" x14ac:dyDescent="0.25">
      <c r="B214" s="404"/>
      <c r="C214" s="407"/>
      <c r="D214" s="410"/>
      <c r="E214" s="410"/>
      <c r="F214" s="410"/>
      <c r="G214" s="330"/>
      <c r="H214" s="142" t="s">
        <v>150</v>
      </c>
      <c r="I214" s="116">
        <v>1124.0999999999999</v>
      </c>
      <c r="J214" s="116">
        <f>I214*G213</f>
        <v>2248.1999999999998</v>
      </c>
      <c r="K214" s="413"/>
      <c r="L214" s="336"/>
      <c r="N214" s="417"/>
      <c r="O214" s="370"/>
      <c r="P214" s="373"/>
      <c r="Q214" s="370"/>
    </row>
    <row r="215" spans="2:17" ht="15.75" thickBot="1" x14ac:dyDescent="0.3">
      <c r="B215" s="405"/>
      <c r="C215" s="408"/>
      <c r="D215" s="411"/>
      <c r="E215" s="411"/>
      <c r="F215" s="411"/>
      <c r="G215" s="331"/>
      <c r="H215" s="124" t="s">
        <v>179</v>
      </c>
      <c r="I215" s="125">
        <v>1241.0999999999999</v>
      </c>
      <c r="J215" s="125">
        <f>I215*G213</f>
        <v>2482.1999999999998</v>
      </c>
      <c r="K215" s="414"/>
      <c r="L215" s="337"/>
      <c r="N215" s="418"/>
      <c r="O215" s="371"/>
      <c r="P215" s="374"/>
      <c r="Q215" s="371"/>
    </row>
    <row r="216" spans="2:17" ht="19.5" thickBot="1" x14ac:dyDescent="0.3">
      <c r="N216" s="355" t="s">
        <v>178</v>
      </c>
      <c r="O216" s="356"/>
      <c r="P216" s="357"/>
      <c r="Q216" s="88">
        <f>SUM(Q120:Q215)</f>
        <v>65.142660000000006</v>
      </c>
    </row>
    <row r="217" spans="2:17" ht="24" customHeight="1" thickBot="1" x14ac:dyDescent="0.3"/>
    <row r="218" spans="2:17" ht="15" customHeight="1" x14ac:dyDescent="0.25">
      <c r="B218" s="376" t="s">
        <v>177</v>
      </c>
      <c r="C218" s="377"/>
      <c r="D218" s="377"/>
      <c r="E218" s="377"/>
      <c r="F218" s="377"/>
      <c r="G218" s="377"/>
      <c r="H218" s="377"/>
      <c r="I218" s="377"/>
      <c r="J218" s="378"/>
      <c r="K218" s="87"/>
      <c r="L218" s="86"/>
    </row>
    <row r="219" spans="2:17" ht="15.75" customHeight="1" thickBot="1" x14ac:dyDescent="0.3">
      <c r="B219" s="379"/>
      <c r="C219" s="380"/>
      <c r="D219" s="380"/>
      <c r="E219" s="380"/>
      <c r="F219" s="380"/>
      <c r="G219" s="380"/>
      <c r="H219" s="380"/>
      <c r="I219" s="380"/>
      <c r="J219" s="381"/>
      <c r="K219" s="86"/>
      <c r="L219" s="86"/>
    </row>
    <row r="220" spans="2:17" x14ac:dyDescent="0.25">
      <c r="B220" s="382" t="s">
        <v>176</v>
      </c>
      <c r="C220" s="383"/>
      <c r="D220" s="388" t="s">
        <v>175</v>
      </c>
      <c r="E220" s="388" t="s">
        <v>391</v>
      </c>
      <c r="F220" s="391" t="s">
        <v>174</v>
      </c>
      <c r="G220" s="393" t="s">
        <v>173</v>
      </c>
      <c r="H220" s="395" t="s">
        <v>172</v>
      </c>
      <c r="I220" s="398" t="s">
        <v>171</v>
      </c>
      <c r="J220" s="400" t="s">
        <v>170</v>
      </c>
      <c r="K220" s="85"/>
    </row>
    <row r="221" spans="2:17" x14ac:dyDescent="0.25">
      <c r="B221" s="384"/>
      <c r="C221" s="385"/>
      <c r="D221" s="389"/>
      <c r="E221" s="389"/>
      <c r="F221" s="391"/>
      <c r="G221" s="393"/>
      <c r="H221" s="396"/>
      <c r="I221" s="398"/>
      <c r="J221" s="401"/>
    </row>
    <row r="222" spans="2:17" ht="26.25" customHeight="1" thickBot="1" x14ac:dyDescent="0.3">
      <c r="B222" s="386"/>
      <c r="C222" s="387"/>
      <c r="D222" s="390"/>
      <c r="E222" s="390"/>
      <c r="F222" s="392"/>
      <c r="G222" s="394"/>
      <c r="H222" s="397"/>
      <c r="I222" s="399"/>
      <c r="J222" s="402"/>
    </row>
    <row r="223" spans="2:17" x14ac:dyDescent="0.25">
      <c r="B223" s="361">
        <v>1</v>
      </c>
      <c r="C223" s="362" t="s">
        <v>169</v>
      </c>
      <c r="D223" s="363" t="s">
        <v>148</v>
      </c>
      <c r="E223" s="363">
        <v>2</v>
      </c>
      <c r="F223" s="112" t="s">
        <v>162</v>
      </c>
      <c r="G223" s="130">
        <v>133</v>
      </c>
      <c r="H223" s="143">
        <f>G223*E223</f>
        <v>266</v>
      </c>
      <c r="I223" s="367">
        <f>AVERAGE(H223:H224)</f>
        <v>288</v>
      </c>
      <c r="J223" s="335" t="s">
        <v>384</v>
      </c>
    </row>
    <row r="224" spans="2:17" x14ac:dyDescent="0.25">
      <c r="B224" s="327"/>
      <c r="C224" s="330"/>
      <c r="D224" s="330"/>
      <c r="E224" s="330"/>
      <c r="F224" s="115" t="s">
        <v>165</v>
      </c>
      <c r="G224" s="132">
        <v>155</v>
      </c>
      <c r="H224" s="144">
        <f>G224*E223</f>
        <v>310</v>
      </c>
      <c r="I224" s="366"/>
      <c r="J224" s="336"/>
    </row>
    <row r="225" spans="2:10" ht="15.75" thickBot="1" x14ac:dyDescent="0.3">
      <c r="B225" s="328"/>
      <c r="C225" s="331"/>
      <c r="D225" s="331"/>
      <c r="E225" s="331"/>
      <c r="F225" s="145" t="s">
        <v>168</v>
      </c>
      <c r="G225" s="125" t="s">
        <v>168</v>
      </c>
      <c r="H225" s="146" t="s">
        <v>168</v>
      </c>
      <c r="I225" s="368"/>
      <c r="J225" s="337"/>
    </row>
    <row r="226" spans="2:10" x14ac:dyDescent="0.25">
      <c r="B226" s="361">
        <v>2</v>
      </c>
      <c r="C226" s="362" t="s">
        <v>167</v>
      </c>
      <c r="D226" s="363" t="s">
        <v>148</v>
      </c>
      <c r="E226" s="363">
        <v>2</v>
      </c>
      <c r="F226" s="112" t="s">
        <v>162</v>
      </c>
      <c r="G226" s="130">
        <v>185.25</v>
      </c>
      <c r="H226" s="143">
        <f>G226*E226</f>
        <v>370.5</v>
      </c>
      <c r="I226" s="367">
        <f>AVERAGE(H226:H228)</f>
        <v>402.16666666666669</v>
      </c>
      <c r="J226" s="335" t="s">
        <v>384</v>
      </c>
    </row>
    <row r="227" spans="2:10" x14ac:dyDescent="0.25">
      <c r="B227" s="327"/>
      <c r="C227" s="330"/>
      <c r="D227" s="330"/>
      <c r="E227" s="330"/>
      <c r="F227" s="115" t="s">
        <v>166</v>
      </c>
      <c r="G227" s="132">
        <v>200</v>
      </c>
      <c r="H227" s="144">
        <f>G227*E226</f>
        <v>400</v>
      </c>
      <c r="I227" s="366"/>
      <c r="J227" s="336"/>
    </row>
    <row r="228" spans="2:10" ht="15.75" thickBot="1" x14ac:dyDescent="0.3">
      <c r="B228" s="328"/>
      <c r="C228" s="331"/>
      <c r="D228" s="331"/>
      <c r="E228" s="331"/>
      <c r="F228" s="145" t="s">
        <v>165</v>
      </c>
      <c r="G228" s="125">
        <v>218</v>
      </c>
      <c r="H228" s="146">
        <f>G228*E226</f>
        <v>436</v>
      </c>
      <c r="I228" s="368"/>
      <c r="J228" s="337"/>
    </row>
    <row r="229" spans="2:10" x14ac:dyDescent="0.25">
      <c r="B229" s="326">
        <v>3</v>
      </c>
      <c r="C229" s="365" t="s">
        <v>164</v>
      </c>
      <c r="D229" s="329" t="s">
        <v>148</v>
      </c>
      <c r="E229" s="329">
        <v>1</v>
      </c>
      <c r="F229" s="149" t="s">
        <v>163</v>
      </c>
      <c r="G229" s="150">
        <v>9</v>
      </c>
      <c r="H229" s="151">
        <f>E229*G229</f>
        <v>9</v>
      </c>
      <c r="I229" s="366">
        <f>AVERAGE(H229:H231)</f>
        <v>14.736666666666666</v>
      </c>
      <c r="J229" s="335" t="s">
        <v>384</v>
      </c>
    </row>
    <row r="230" spans="2:10" x14ac:dyDescent="0.25">
      <c r="B230" s="327"/>
      <c r="C230" s="330"/>
      <c r="D230" s="330"/>
      <c r="E230" s="330"/>
      <c r="F230" s="115" t="s">
        <v>162</v>
      </c>
      <c r="G230" s="132">
        <v>14.96</v>
      </c>
      <c r="H230" s="144">
        <f>G230*E229</f>
        <v>14.96</v>
      </c>
      <c r="I230" s="366"/>
      <c r="J230" s="336"/>
    </row>
    <row r="231" spans="2:10" ht="15.75" thickBot="1" x14ac:dyDescent="0.3">
      <c r="B231" s="358"/>
      <c r="C231" s="359"/>
      <c r="D231" s="359"/>
      <c r="E231" s="359"/>
      <c r="F231" s="118" t="s">
        <v>145</v>
      </c>
      <c r="G231" s="134">
        <v>20.25</v>
      </c>
      <c r="H231" s="152">
        <f>G231*E229</f>
        <v>20.25</v>
      </c>
      <c r="I231" s="366"/>
      <c r="J231" s="337"/>
    </row>
    <row r="232" spans="2:10" x14ac:dyDescent="0.25">
      <c r="B232" s="361">
        <v>4</v>
      </c>
      <c r="C232" s="363" t="s">
        <v>161</v>
      </c>
      <c r="D232" s="363" t="s">
        <v>148</v>
      </c>
      <c r="E232" s="363">
        <v>2</v>
      </c>
      <c r="F232" s="112" t="s">
        <v>160</v>
      </c>
      <c r="G232" s="130">
        <v>27.9</v>
      </c>
      <c r="H232" s="143">
        <f>G232*E232</f>
        <v>55.8</v>
      </c>
      <c r="I232" s="367">
        <f>AVERAGE(H232:H234)</f>
        <v>59.133333333333326</v>
      </c>
      <c r="J232" s="335" t="s">
        <v>384</v>
      </c>
    </row>
    <row r="233" spans="2:10" x14ac:dyDescent="0.25">
      <c r="B233" s="327"/>
      <c r="C233" s="330"/>
      <c r="D233" s="330"/>
      <c r="E233" s="330"/>
      <c r="F233" s="115" t="s">
        <v>159</v>
      </c>
      <c r="G233" s="132">
        <v>29.9</v>
      </c>
      <c r="H233" s="144">
        <f>G233*E232</f>
        <v>59.8</v>
      </c>
      <c r="I233" s="366"/>
      <c r="J233" s="336"/>
    </row>
    <row r="234" spans="2:10" ht="15.75" thickBot="1" x14ac:dyDescent="0.3">
      <c r="B234" s="328"/>
      <c r="C234" s="331"/>
      <c r="D234" s="331"/>
      <c r="E234" s="331"/>
      <c r="F234" s="145" t="s">
        <v>158</v>
      </c>
      <c r="G234" s="125">
        <v>30.9</v>
      </c>
      <c r="H234" s="146">
        <f>G234*E232</f>
        <v>61.8</v>
      </c>
      <c r="I234" s="368"/>
      <c r="J234" s="337"/>
    </row>
    <row r="235" spans="2:10" x14ac:dyDescent="0.25">
      <c r="B235" s="326">
        <v>5</v>
      </c>
      <c r="C235" s="329" t="s">
        <v>157</v>
      </c>
      <c r="D235" s="329" t="s">
        <v>152</v>
      </c>
      <c r="E235" s="329">
        <v>2</v>
      </c>
      <c r="F235" s="148" t="s">
        <v>156</v>
      </c>
      <c r="G235" s="150">
        <v>12.9</v>
      </c>
      <c r="H235" s="151">
        <f>G235*E235</f>
        <v>25.8</v>
      </c>
      <c r="I235" s="332">
        <f>AVERAGE(H235:H237)</f>
        <v>26.3</v>
      </c>
      <c r="J235" s="335" t="s">
        <v>384</v>
      </c>
    </row>
    <row r="236" spans="2:10" x14ac:dyDescent="0.25">
      <c r="B236" s="327"/>
      <c r="C236" s="330"/>
      <c r="D236" s="330"/>
      <c r="E236" s="330"/>
      <c r="F236" s="122" t="s">
        <v>155</v>
      </c>
      <c r="G236" s="132">
        <v>12.9</v>
      </c>
      <c r="H236" s="144">
        <f>G236*E235</f>
        <v>25.8</v>
      </c>
      <c r="I236" s="333"/>
      <c r="J236" s="336"/>
    </row>
    <row r="237" spans="2:10" ht="15.75" thickBot="1" x14ac:dyDescent="0.3">
      <c r="B237" s="358"/>
      <c r="C237" s="359"/>
      <c r="D237" s="359"/>
      <c r="E237" s="359"/>
      <c r="F237" s="122" t="s">
        <v>154</v>
      </c>
      <c r="G237" s="132">
        <v>13.65</v>
      </c>
      <c r="H237" s="144">
        <f>G237*E235</f>
        <v>27.3</v>
      </c>
      <c r="I237" s="360"/>
      <c r="J237" s="337"/>
    </row>
    <row r="238" spans="2:10" x14ac:dyDescent="0.25">
      <c r="B238" s="361">
        <v>6</v>
      </c>
      <c r="C238" s="362" t="s">
        <v>153</v>
      </c>
      <c r="D238" s="363" t="s">
        <v>152</v>
      </c>
      <c r="E238" s="363">
        <v>1</v>
      </c>
      <c r="F238" s="141" t="s">
        <v>151</v>
      </c>
      <c r="G238" s="113">
        <v>85</v>
      </c>
      <c r="H238" s="153">
        <f>G238*E238</f>
        <v>85</v>
      </c>
      <c r="I238" s="364">
        <f>AVERAGE(H238:H240)</f>
        <v>89.68</v>
      </c>
      <c r="J238" s="335" t="s">
        <v>384</v>
      </c>
    </row>
    <row r="239" spans="2:10" x14ac:dyDescent="0.25">
      <c r="B239" s="327"/>
      <c r="C239" s="330"/>
      <c r="D239" s="330"/>
      <c r="E239" s="330"/>
      <c r="F239" s="142" t="s">
        <v>150</v>
      </c>
      <c r="G239" s="116">
        <v>89.99</v>
      </c>
      <c r="H239" s="154">
        <f>G239*E238</f>
        <v>89.99</v>
      </c>
      <c r="I239" s="333"/>
      <c r="J239" s="336"/>
    </row>
    <row r="240" spans="2:10" ht="15" customHeight="1" thickBot="1" x14ac:dyDescent="0.3">
      <c r="B240" s="328"/>
      <c r="C240" s="331"/>
      <c r="D240" s="331"/>
      <c r="E240" s="331"/>
      <c r="F240" s="124" t="s">
        <v>145</v>
      </c>
      <c r="G240" s="125">
        <v>94.05</v>
      </c>
      <c r="H240" s="146">
        <f>G240*E238</f>
        <v>94.05</v>
      </c>
      <c r="I240" s="334"/>
      <c r="J240" s="337"/>
    </row>
    <row r="241" spans="2:11" x14ac:dyDescent="0.25">
      <c r="B241" s="326">
        <v>7</v>
      </c>
      <c r="C241" s="329" t="s">
        <v>149</v>
      </c>
      <c r="D241" s="329" t="s">
        <v>148</v>
      </c>
      <c r="E241" s="329">
        <v>1</v>
      </c>
      <c r="F241" s="147" t="s">
        <v>147</v>
      </c>
      <c r="G241" s="155">
        <v>5</v>
      </c>
      <c r="H241" s="156">
        <f>G241*E241</f>
        <v>5</v>
      </c>
      <c r="I241" s="332">
        <f>AVERAGE(H241:H243)</f>
        <v>9.2966666666666669</v>
      </c>
      <c r="J241" s="335" t="s">
        <v>384</v>
      </c>
    </row>
    <row r="242" spans="2:11" x14ac:dyDescent="0.25">
      <c r="B242" s="327"/>
      <c r="C242" s="330"/>
      <c r="D242" s="330"/>
      <c r="E242" s="330"/>
      <c r="F242" s="142" t="s">
        <v>146</v>
      </c>
      <c r="G242" s="116">
        <v>9.9</v>
      </c>
      <c r="H242" s="154">
        <f>G242*E241</f>
        <v>9.9</v>
      </c>
      <c r="I242" s="333"/>
      <c r="J242" s="336"/>
    </row>
    <row r="243" spans="2:11" ht="15.75" thickBot="1" x14ac:dyDescent="0.3">
      <c r="B243" s="328"/>
      <c r="C243" s="331"/>
      <c r="D243" s="331"/>
      <c r="E243" s="331"/>
      <c r="F243" s="124" t="s">
        <v>145</v>
      </c>
      <c r="G243" s="125">
        <v>12.99</v>
      </c>
      <c r="H243" s="146">
        <f>G243*E241</f>
        <v>12.99</v>
      </c>
      <c r="I243" s="334"/>
      <c r="J243" s="337"/>
      <c r="K243" s="85"/>
    </row>
    <row r="244" spans="2:11" ht="30.75" customHeight="1" thickBot="1" x14ac:dyDescent="0.3">
      <c r="B244" s="343" t="s">
        <v>385</v>
      </c>
      <c r="C244" s="344"/>
      <c r="D244" s="344"/>
      <c r="E244" s="344"/>
      <c r="F244" s="344"/>
      <c r="G244" s="344"/>
      <c r="H244" s="344"/>
      <c r="I244" s="84">
        <f>SUM(I223:I243)</f>
        <v>889.31333333333328</v>
      </c>
      <c r="J244" s="83"/>
      <c r="K244" s="80"/>
    </row>
    <row r="245" spans="2:11" ht="30.75" customHeight="1" thickBot="1" x14ac:dyDescent="0.3">
      <c r="B245" s="345" t="s">
        <v>144</v>
      </c>
      <c r="C245" s="344"/>
      <c r="D245" s="344"/>
      <c r="E245" s="344"/>
      <c r="F245" s="344"/>
      <c r="G245" s="344"/>
      <c r="H245" s="344"/>
      <c r="I245" s="82">
        <f>I244/24</f>
        <v>37.054722222222217</v>
      </c>
      <c r="J245" s="81"/>
      <c r="K245" s="80"/>
    </row>
    <row r="246" spans="2:11" ht="15" customHeight="1" thickBot="1" x14ac:dyDescent="0.3"/>
    <row r="247" spans="2:11" x14ac:dyDescent="0.25">
      <c r="B247" s="346" t="s">
        <v>143</v>
      </c>
      <c r="C247" s="347"/>
      <c r="D247" s="347"/>
      <c r="E247" s="347"/>
      <c r="F247" s="348"/>
    </row>
    <row r="248" spans="2:11" x14ac:dyDescent="0.25">
      <c r="B248" s="349"/>
      <c r="C248" s="350"/>
      <c r="D248" s="350"/>
      <c r="E248" s="350"/>
      <c r="F248" s="351"/>
    </row>
    <row r="249" spans="2:11" ht="15" customHeight="1" thickBot="1" x14ac:dyDescent="0.3">
      <c r="B249" s="352"/>
      <c r="C249" s="353"/>
      <c r="D249" s="353"/>
      <c r="E249" s="353"/>
      <c r="F249" s="354"/>
    </row>
    <row r="250" spans="2:11" ht="31.5" customHeight="1" thickBot="1" x14ac:dyDescent="0.3">
      <c r="B250" s="355" t="str">
        <f>B2</f>
        <v>Tabela 1 - KIT (CONJUNTO) DE PRIMEIROS SOCORROS</v>
      </c>
      <c r="C250" s="356"/>
      <c r="D250" s="356"/>
      <c r="E250" s="357"/>
      <c r="F250" s="171">
        <f>M81</f>
        <v>3.786541666666666</v>
      </c>
    </row>
    <row r="251" spans="2:11" ht="31.5" customHeight="1" thickBot="1" x14ac:dyDescent="0.3">
      <c r="B251" s="338" t="str">
        <f>B83</f>
        <v>Tabela 2 - KIT DE PRIMEIROS SOCORROS (EQUIPAMENTOS)</v>
      </c>
      <c r="C251" s="339"/>
      <c r="D251" s="339"/>
      <c r="E251" s="339"/>
      <c r="F251" s="79">
        <f>Q115</f>
        <v>29.466462222222223</v>
      </c>
    </row>
    <row r="252" spans="2:11" ht="31.5" customHeight="1" thickBot="1" x14ac:dyDescent="0.3">
      <c r="B252" s="355" t="str">
        <f>B117</f>
        <v>Tabela 3 - MATERIAL DE SEGURANÇA (RESGATE, SALVAMENTO E ACESSÓRIOS)</v>
      </c>
      <c r="C252" s="356"/>
      <c r="D252" s="356"/>
      <c r="E252" s="357"/>
      <c r="F252" s="78">
        <f>Q216</f>
        <v>65.142660000000006</v>
      </c>
    </row>
    <row r="253" spans="2:11" ht="31.5" customHeight="1" thickBot="1" x14ac:dyDescent="0.3">
      <c r="B253" s="338" t="str">
        <f>B218</f>
        <v>Tabela 4 - CONJUNTO COMPLETO DO VESTUÁRIO (UNIFORME)</v>
      </c>
      <c r="C253" s="339"/>
      <c r="D253" s="339"/>
      <c r="E253" s="339"/>
      <c r="F253" s="77">
        <f>I245</f>
        <v>37.054722222222217</v>
      </c>
    </row>
    <row r="254" spans="2:11" ht="31.5" customHeight="1" thickBot="1" x14ac:dyDescent="0.3">
      <c r="B254" s="340" t="s">
        <v>142</v>
      </c>
      <c r="C254" s="341"/>
      <c r="D254" s="341"/>
      <c r="E254" s="342"/>
      <c r="F254" s="76">
        <f>SUM(F250:F253)</f>
        <v>135.4503861111111</v>
      </c>
    </row>
    <row r="255" spans="2:11" ht="15" customHeight="1" x14ac:dyDescent="0.25"/>
    <row r="258" ht="15" customHeight="1" x14ac:dyDescent="0.25"/>
    <row r="261" ht="15" customHeight="1" x14ac:dyDescent="0.25"/>
    <row r="264" ht="15" customHeight="1" x14ac:dyDescent="0.25"/>
    <row r="276" ht="15" customHeight="1" x14ac:dyDescent="0.25"/>
    <row r="291" ht="15" customHeight="1" x14ac:dyDescent="0.25"/>
  </sheetData>
  <mergeCells count="812">
    <mergeCell ref="B3:C3"/>
    <mergeCell ref="B4:B6"/>
    <mergeCell ref="C4:C6"/>
    <mergeCell ref="D4:D6"/>
    <mergeCell ref="E4:E6"/>
    <mergeCell ref="F4:F6"/>
    <mergeCell ref="G4:G6"/>
    <mergeCell ref="B2:M2"/>
    <mergeCell ref="K4:K6"/>
    <mergeCell ref="L4:L6"/>
    <mergeCell ref="M4:M6"/>
    <mergeCell ref="B7:B9"/>
    <mergeCell ref="C7:C9"/>
    <mergeCell ref="D7:D9"/>
    <mergeCell ref="E7:E9"/>
    <mergeCell ref="F7:F9"/>
    <mergeCell ref="G7:G9"/>
    <mergeCell ref="K7:K9"/>
    <mergeCell ref="L7:L9"/>
    <mergeCell ref="M7:M9"/>
    <mergeCell ref="B10:B12"/>
    <mergeCell ref="C10:C12"/>
    <mergeCell ref="D10:D12"/>
    <mergeCell ref="E10:E12"/>
    <mergeCell ref="F10:F12"/>
    <mergeCell ref="G10:G12"/>
    <mergeCell ref="K10:K12"/>
    <mergeCell ref="L10:L12"/>
    <mergeCell ref="M10:M12"/>
    <mergeCell ref="B13:B15"/>
    <mergeCell ref="C13:C15"/>
    <mergeCell ref="D13:D15"/>
    <mergeCell ref="E13:E15"/>
    <mergeCell ref="F13:F15"/>
    <mergeCell ref="G13:G15"/>
    <mergeCell ref="K13:K15"/>
    <mergeCell ref="L13:L15"/>
    <mergeCell ref="M13:M15"/>
    <mergeCell ref="B16:B18"/>
    <mergeCell ref="C16:C18"/>
    <mergeCell ref="D16:D18"/>
    <mergeCell ref="E16:E18"/>
    <mergeCell ref="F16:F18"/>
    <mergeCell ref="G16:G18"/>
    <mergeCell ref="K16:K18"/>
    <mergeCell ref="L16:L18"/>
    <mergeCell ref="M16:M18"/>
    <mergeCell ref="B19:B21"/>
    <mergeCell ref="C19:C21"/>
    <mergeCell ref="D19:D21"/>
    <mergeCell ref="E19:E21"/>
    <mergeCell ref="F19:F21"/>
    <mergeCell ref="G19:G21"/>
    <mergeCell ref="K19:K21"/>
    <mergeCell ref="L19:L21"/>
    <mergeCell ref="M19:M21"/>
    <mergeCell ref="B22:B24"/>
    <mergeCell ref="C22:C24"/>
    <mergeCell ref="D22:D24"/>
    <mergeCell ref="E22:E24"/>
    <mergeCell ref="F22:F24"/>
    <mergeCell ref="G22:G24"/>
    <mergeCell ref="K22:K24"/>
    <mergeCell ref="L22:L24"/>
    <mergeCell ref="M22:M24"/>
    <mergeCell ref="B25:B27"/>
    <mergeCell ref="C25:C27"/>
    <mergeCell ref="D25:D27"/>
    <mergeCell ref="E25:E27"/>
    <mergeCell ref="F25:F27"/>
    <mergeCell ref="G25:G27"/>
    <mergeCell ref="K25:K27"/>
    <mergeCell ref="L25:L27"/>
    <mergeCell ref="M25:M27"/>
    <mergeCell ref="B28:B30"/>
    <mergeCell ref="C28:C30"/>
    <mergeCell ref="D28:D30"/>
    <mergeCell ref="E28:E30"/>
    <mergeCell ref="F28:F30"/>
    <mergeCell ref="G28:G30"/>
    <mergeCell ref="K28:K30"/>
    <mergeCell ref="L28:L30"/>
    <mergeCell ref="M28:M30"/>
    <mergeCell ref="B31:B33"/>
    <mergeCell ref="C31:C33"/>
    <mergeCell ref="D31:D33"/>
    <mergeCell ref="E31:E33"/>
    <mergeCell ref="F31:F33"/>
    <mergeCell ref="G31:G33"/>
    <mergeCell ref="K31:K33"/>
    <mergeCell ref="L31:L33"/>
    <mergeCell ref="M31:M33"/>
    <mergeCell ref="B34:B36"/>
    <mergeCell ref="C34:C36"/>
    <mergeCell ref="D34:D36"/>
    <mergeCell ref="E34:E36"/>
    <mergeCell ref="F34:F36"/>
    <mergeCell ref="G34:G36"/>
    <mergeCell ref="K34:K36"/>
    <mergeCell ref="L34:L36"/>
    <mergeCell ref="M34:M36"/>
    <mergeCell ref="B37:B39"/>
    <mergeCell ref="C37:C39"/>
    <mergeCell ref="D37:D39"/>
    <mergeCell ref="E37:E39"/>
    <mergeCell ref="F37:F39"/>
    <mergeCell ref="G37:G39"/>
    <mergeCell ref="K37:K39"/>
    <mergeCell ref="L37:L39"/>
    <mergeCell ref="M37:M39"/>
    <mergeCell ref="B40:B42"/>
    <mergeCell ref="C40:C42"/>
    <mergeCell ref="D40:D42"/>
    <mergeCell ref="E40:E42"/>
    <mergeCell ref="F40:F42"/>
    <mergeCell ref="G40:G42"/>
    <mergeCell ref="K40:K42"/>
    <mergeCell ref="L40:L42"/>
    <mergeCell ref="M40:M42"/>
    <mergeCell ref="B43:B45"/>
    <mergeCell ref="C43:C45"/>
    <mergeCell ref="D43:D45"/>
    <mergeCell ref="E43:E45"/>
    <mergeCell ref="F43:F45"/>
    <mergeCell ref="G43:G45"/>
    <mergeCell ref="K43:K45"/>
    <mergeCell ref="L43:L45"/>
    <mergeCell ref="M43:M45"/>
    <mergeCell ref="B46:B48"/>
    <mergeCell ref="C46:C48"/>
    <mergeCell ref="D46:D48"/>
    <mergeCell ref="E46:E48"/>
    <mergeCell ref="F46:F48"/>
    <mergeCell ref="G46:G48"/>
    <mergeCell ref="K46:K48"/>
    <mergeCell ref="L46:L48"/>
    <mergeCell ref="M46:M48"/>
    <mergeCell ref="B49:B51"/>
    <mergeCell ref="C49:C51"/>
    <mergeCell ref="D49:D51"/>
    <mergeCell ref="E49:E51"/>
    <mergeCell ref="F49:F51"/>
    <mergeCell ref="G49:G51"/>
    <mergeCell ref="K49:K51"/>
    <mergeCell ref="L49:L51"/>
    <mergeCell ref="M49:M51"/>
    <mergeCell ref="B52:B54"/>
    <mergeCell ref="C52:C54"/>
    <mergeCell ref="D52:D54"/>
    <mergeCell ref="E52:E54"/>
    <mergeCell ref="F52:F54"/>
    <mergeCell ref="G52:G54"/>
    <mergeCell ref="K52:K54"/>
    <mergeCell ref="L52:L54"/>
    <mergeCell ref="M52:M54"/>
    <mergeCell ref="B55:B57"/>
    <mergeCell ref="C55:C57"/>
    <mergeCell ref="D55:D57"/>
    <mergeCell ref="E55:E57"/>
    <mergeCell ref="F55:F57"/>
    <mergeCell ref="G55:G57"/>
    <mergeCell ref="K55:K57"/>
    <mergeCell ref="L55:L57"/>
    <mergeCell ref="M55:M57"/>
    <mergeCell ref="B58:B60"/>
    <mergeCell ref="C58:C60"/>
    <mergeCell ref="D58:D60"/>
    <mergeCell ref="E58:E60"/>
    <mergeCell ref="F58:F60"/>
    <mergeCell ref="G58:G60"/>
    <mergeCell ref="K58:K60"/>
    <mergeCell ref="L58:L60"/>
    <mergeCell ref="M58:M60"/>
    <mergeCell ref="B61:B63"/>
    <mergeCell ref="C61:C63"/>
    <mergeCell ref="D61:D63"/>
    <mergeCell ref="E61:E63"/>
    <mergeCell ref="F61:F63"/>
    <mergeCell ref="G61:G63"/>
    <mergeCell ref="K61:K63"/>
    <mergeCell ref="L61:L63"/>
    <mergeCell ref="M61:M63"/>
    <mergeCell ref="K64:K66"/>
    <mergeCell ref="L64:L66"/>
    <mergeCell ref="M64:M66"/>
    <mergeCell ref="B67:B69"/>
    <mergeCell ref="C67:C69"/>
    <mergeCell ref="D67:D69"/>
    <mergeCell ref="E67:E69"/>
    <mergeCell ref="F67:F69"/>
    <mergeCell ref="G67:G69"/>
    <mergeCell ref="K67:K69"/>
    <mergeCell ref="B64:B66"/>
    <mergeCell ref="C64:C66"/>
    <mergeCell ref="D64:D66"/>
    <mergeCell ref="E64:E66"/>
    <mergeCell ref="F64:F66"/>
    <mergeCell ref="G64:G66"/>
    <mergeCell ref="L67:L69"/>
    <mergeCell ref="M67:M69"/>
    <mergeCell ref="B70:B72"/>
    <mergeCell ref="C70:C72"/>
    <mergeCell ref="D70:D72"/>
    <mergeCell ref="E70:E72"/>
    <mergeCell ref="F70:F72"/>
    <mergeCell ref="G70:G72"/>
    <mergeCell ref="L70:L72"/>
    <mergeCell ref="K70:K72"/>
    <mergeCell ref="N83:Q84"/>
    <mergeCell ref="F76:F78"/>
    <mergeCell ref="G76:G78"/>
    <mergeCell ref="M70:M72"/>
    <mergeCell ref="B73:B75"/>
    <mergeCell ref="C73:C75"/>
    <mergeCell ref="D73:D75"/>
    <mergeCell ref="E73:E75"/>
    <mergeCell ref="F73:F75"/>
    <mergeCell ref="G73:G75"/>
    <mergeCell ref="K73:K75"/>
    <mergeCell ref="K76:K78"/>
    <mergeCell ref="L76:L78"/>
    <mergeCell ref="M76:M78"/>
    <mergeCell ref="L73:L75"/>
    <mergeCell ref="M73:M75"/>
    <mergeCell ref="I85:I87"/>
    <mergeCell ref="J85:J87"/>
    <mergeCell ref="K85:K87"/>
    <mergeCell ref="B79:L79"/>
    <mergeCell ref="B80:L80"/>
    <mergeCell ref="B81:L81"/>
    <mergeCell ref="B76:B78"/>
    <mergeCell ref="C76:C78"/>
    <mergeCell ref="D76:D78"/>
    <mergeCell ref="E76:E78"/>
    <mergeCell ref="B83:L84"/>
    <mergeCell ref="L85:L87"/>
    <mergeCell ref="M85:M87"/>
    <mergeCell ref="N85:N87"/>
    <mergeCell ref="O85:O87"/>
    <mergeCell ref="P85:P87"/>
    <mergeCell ref="Q85:Q87"/>
    <mergeCell ref="B88:B90"/>
    <mergeCell ref="C88:C90"/>
    <mergeCell ref="D88:D90"/>
    <mergeCell ref="E88:E90"/>
    <mergeCell ref="F88:F90"/>
    <mergeCell ref="G88:G90"/>
    <mergeCell ref="K88:K90"/>
    <mergeCell ref="L88:L90"/>
    <mergeCell ref="M88:M90"/>
    <mergeCell ref="N88:N90"/>
    <mergeCell ref="O88:O90"/>
    <mergeCell ref="P88:P90"/>
    <mergeCell ref="Q88:Q90"/>
    <mergeCell ref="B85:C87"/>
    <mergeCell ref="D85:D87"/>
    <mergeCell ref="E85:E87"/>
    <mergeCell ref="F85:F87"/>
    <mergeCell ref="G85:G87"/>
    <mergeCell ref="H85:H87"/>
    <mergeCell ref="Q91:Q93"/>
    <mergeCell ref="B94:B96"/>
    <mergeCell ref="C94:C96"/>
    <mergeCell ref="D94:D96"/>
    <mergeCell ref="E94:E96"/>
    <mergeCell ref="F94:F96"/>
    <mergeCell ref="G94:G96"/>
    <mergeCell ref="K94:K96"/>
    <mergeCell ref="L94:L96"/>
    <mergeCell ref="M94:M96"/>
    <mergeCell ref="N94:N96"/>
    <mergeCell ref="O94:O96"/>
    <mergeCell ref="P94:P96"/>
    <mergeCell ref="Q94:Q96"/>
    <mergeCell ref="B91:B93"/>
    <mergeCell ref="C91:C93"/>
    <mergeCell ref="D91:D93"/>
    <mergeCell ref="E91:E93"/>
    <mergeCell ref="F91:F93"/>
    <mergeCell ref="G91:G93"/>
    <mergeCell ref="K91:K93"/>
    <mergeCell ref="L91:L93"/>
    <mergeCell ref="M91:M93"/>
    <mergeCell ref="E97:E99"/>
    <mergeCell ref="F97:F99"/>
    <mergeCell ref="G97:G99"/>
    <mergeCell ref="K97:K99"/>
    <mergeCell ref="L97:L99"/>
    <mergeCell ref="M97:M99"/>
    <mergeCell ref="N91:N93"/>
    <mergeCell ref="O91:O93"/>
    <mergeCell ref="P91:P93"/>
    <mergeCell ref="G103:G105"/>
    <mergeCell ref="K103:K105"/>
    <mergeCell ref="L103:L105"/>
    <mergeCell ref="M103:M105"/>
    <mergeCell ref="N97:N99"/>
    <mergeCell ref="O97:O99"/>
    <mergeCell ref="P97:P99"/>
    <mergeCell ref="Q97:Q99"/>
    <mergeCell ref="B100:B102"/>
    <mergeCell ref="C100:C102"/>
    <mergeCell ref="D100:D102"/>
    <mergeCell ref="E100:E102"/>
    <mergeCell ref="F100:F102"/>
    <mergeCell ref="G100:G102"/>
    <mergeCell ref="K100:K102"/>
    <mergeCell ref="L100:L102"/>
    <mergeCell ref="M100:M102"/>
    <mergeCell ref="N100:N102"/>
    <mergeCell ref="O100:O102"/>
    <mergeCell ref="P100:P102"/>
    <mergeCell ref="Q100:Q102"/>
    <mergeCell ref="B97:B99"/>
    <mergeCell ref="C97:C99"/>
    <mergeCell ref="D97:D99"/>
    <mergeCell ref="L109:L111"/>
    <mergeCell ref="M109:M111"/>
    <mergeCell ref="N103:N105"/>
    <mergeCell ref="O103:O105"/>
    <mergeCell ref="P103:P105"/>
    <mergeCell ref="Q103:Q105"/>
    <mergeCell ref="B106:B108"/>
    <mergeCell ref="C106:C108"/>
    <mergeCell ref="D106:D108"/>
    <mergeCell ref="E106:E108"/>
    <mergeCell ref="F106:F108"/>
    <mergeCell ref="G106:G108"/>
    <mergeCell ref="K106:K108"/>
    <mergeCell ref="L106:L108"/>
    <mergeCell ref="M106:M108"/>
    <mergeCell ref="N106:N108"/>
    <mergeCell ref="O106:O108"/>
    <mergeCell ref="P106:P108"/>
    <mergeCell ref="Q106:Q108"/>
    <mergeCell ref="B103:B105"/>
    <mergeCell ref="C103:C105"/>
    <mergeCell ref="D103:D105"/>
    <mergeCell ref="E103:E105"/>
    <mergeCell ref="F103:F105"/>
    <mergeCell ref="N109:N111"/>
    <mergeCell ref="O109:O111"/>
    <mergeCell ref="P109:P111"/>
    <mergeCell ref="Q109:Q111"/>
    <mergeCell ref="B112:B114"/>
    <mergeCell ref="C112:C114"/>
    <mergeCell ref="D112:D114"/>
    <mergeCell ref="E112:E114"/>
    <mergeCell ref="F112:F114"/>
    <mergeCell ref="G112:G114"/>
    <mergeCell ref="K112:K114"/>
    <mergeCell ref="L112:L114"/>
    <mergeCell ref="M112:M114"/>
    <mergeCell ref="N112:N114"/>
    <mergeCell ref="O112:O114"/>
    <mergeCell ref="P112:P114"/>
    <mergeCell ref="Q112:Q114"/>
    <mergeCell ref="B109:B111"/>
    <mergeCell ref="C109:C111"/>
    <mergeCell ref="D109:D111"/>
    <mergeCell ref="E109:E111"/>
    <mergeCell ref="F109:F111"/>
    <mergeCell ref="G109:G111"/>
    <mergeCell ref="K109:K111"/>
    <mergeCell ref="N115:P115"/>
    <mergeCell ref="B117:L118"/>
    <mergeCell ref="N117:Q118"/>
    <mergeCell ref="B119:C119"/>
    <mergeCell ref="B120:B122"/>
    <mergeCell ref="C120:C122"/>
    <mergeCell ref="D120:D122"/>
    <mergeCell ref="E120:E122"/>
    <mergeCell ref="F120:F122"/>
    <mergeCell ref="G120:G122"/>
    <mergeCell ref="K120:K122"/>
    <mergeCell ref="L120:L122"/>
    <mergeCell ref="N120:N122"/>
    <mergeCell ref="O120:O122"/>
    <mergeCell ref="P120:P122"/>
    <mergeCell ref="Q120:Q122"/>
    <mergeCell ref="O123:O125"/>
    <mergeCell ref="P123:P125"/>
    <mergeCell ref="Q123:Q125"/>
    <mergeCell ref="B126:B128"/>
    <mergeCell ref="C126:C128"/>
    <mergeCell ref="D126:D128"/>
    <mergeCell ref="E126:E128"/>
    <mergeCell ref="F126:F128"/>
    <mergeCell ref="G126:G128"/>
    <mergeCell ref="K126:K128"/>
    <mergeCell ref="L126:L128"/>
    <mergeCell ref="N126:N128"/>
    <mergeCell ref="O126:O128"/>
    <mergeCell ref="P126:P128"/>
    <mergeCell ref="Q126:Q128"/>
    <mergeCell ref="B123:B125"/>
    <mergeCell ref="C123:C125"/>
    <mergeCell ref="D123:D125"/>
    <mergeCell ref="E123:E125"/>
    <mergeCell ref="F123:F125"/>
    <mergeCell ref="G123:G125"/>
    <mergeCell ref="K123:K125"/>
    <mergeCell ref="L123:L125"/>
    <mergeCell ref="N123:N125"/>
    <mergeCell ref="O129:O131"/>
    <mergeCell ref="P129:P131"/>
    <mergeCell ref="Q129:Q131"/>
    <mergeCell ref="B132:B134"/>
    <mergeCell ref="C132:C134"/>
    <mergeCell ref="D132:D134"/>
    <mergeCell ref="E132:E134"/>
    <mergeCell ref="F132:F134"/>
    <mergeCell ref="G132:G134"/>
    <mergeCell ref="K132:K134"/>
    <mergeCell ref="L132:L134"/>
    <mergeCell ref="N132:N134"/>
    <mergeCell ref="O132:O134"/>
    <mergeCell ref="P132:P134"/>
    <mergeCell ref="Q132:Q134"/>
    <mergeCell ref="B129:B131"/>
    <mergeCell ref="C129:C131"/>
    <mergeCell ref="D129:D131"/>
    <mergeCell ref="E129:E131"/>
    <mergeCell ref="F129:F131"/>
    <mergeCell ref="G129:G131"/>
    <mergeCell ref="K129:K131"/>
    <mergeCell ref="L129:L131"/>
    <mergeCell ref="N129:N131"/>
    <mergeCell ref="O135:O137"/>
    <mergeCell ref="P135:P137"/>
    <mergeCell ref="Q135:Q137"/>
    <mergeCell ref="B138:B140"/>
    <mergeCell ref="C138:C140"/>
    <mergeCell ref="D138:D140"/>
    <mergeCell ref="E138:E140"/>
    <mergeCell ref="F138:F140"/>
    <mergeCell ref="G138:G140"/>
    <mergeCell ref="K138:K140"/>
    <mergeCell ref="L138:L140"/>
    <mergeCell ref="N138:N140"/>
    <mergeCell ref="O138:O140"/>
    <mergeCell ref="P138:P140"/>
    <mergeCell ref="Q138:Q140"/>
    <mergeCell ref="B135:B137"/>
    <mergeCell ref="C135:C137"/>
    <mergeCell ref="D135:D137"/>
    <mergeCell ref="E135:E137"/>
    <mergeCell ref="F135:F137"/>
    <mergeCell ref="G135:G137"/>
    <mergeCell ref="K135:K137"/>
    <mergeCell ref="L135:L137"/>
    <mergeCell ref="N135:N137"/>
    <mergeCell ref="O141:O143"/>
    <mergeCell ref="P141:P143"/>
    <mergeCell ref="Q141:Q143"/>
    <mergeCell ref="B144:B146"/>
    <mergeCell ref="C144:C146"/>
    <mergeCell ref="D144:D146"/>
    <mergeCell ref="E144:E146"/>
    <mergeCell ref="F144:F146"/>
    <mergeCell ref="G144:G146"/>
    <mergeCell ref="K144:K146"/>
    <mergeCell ref="L144:L146"/>
    <mergeCell ref="N144:N146"/>
    <mergeCell ref="O144:O146"/>
    <mergeCell ref="P144:P146"/>
    <mergeCell ref="Q144:Q146"/>
    <mergeCell ref="B141:B143"/>
    <mergeCell ref="C141:C143"/>
    <mergeCell ref="D141:D143"/>
    <mergeCell ref="E141:E143"/>
    <mergeCell ref="F141:F143"/>
    <mergeCell ref="G141:G143"/>
    <mergeCell ref="K141:K143"/>
    <mergeCell ref="L141:L143"/>
    <mergeCell ref="N141:N143"/>
    <mergeCell ref="O147:O149"/>
    <mergeCell ref="P147:P149"/>
    <mergeCell ref="Q147:Q149"/>
    <mergeCell ref="B150:B152"/>
    <mergeCell ref="C150:C152"/>
    <mergeCell ref="D150:D152"/>
    <mergeCell ref="E150:E152"/>
    <mergeCell ref="F150:F152"/>
    <mergeCell ref="G150:G152"/>
    <mergeCell ref="K150:K152"/>
    <mergeCell ref="L150:L152"/>
    <mergeCell ref="N150:N152"/>
    <mergeCell ref="O150:O152"/>
    <mergeCell ref="P150:P152"/>
    <mergeCell ref="Q150:Q152"/>
    <mergeCell ref="B147:B149"/>
    <mergeCell ref="C147:C149"/>
    <mergeCell ref="D147:D149"/>
    <mergeCell ref="E147:E149"/>
    <mergeCell ref="F147:F149"/>
    <mergeCell ref="G147:G149"/>
    <mergeCell ref="K147:K149"/>
    <mergeCell ref="L147:L149"/>
    <mergeCell ref="N147:N149"/>
    <mergeCell ref="O153:O155"/>
    <mergeCell ref="P153:P155"/>
    <mergeCell ref="Q153:Q155"/>
    <mergeCell ref="B156:B158"/>
    <mergeCell ref="C156:C158"/>
    <mergeCell ref="D156:D158"/>
    <mergeCell ref="E156:E158"/>
    <mergeCell ref="F156:F158"/>
    <mergeCell ref="G156:G158"/>
    <mergeCell ref="K156:K158"/>
    <mergeCell ref="L156:L158"/>
    <mergeCell ref="N156:N158"/>
    <mergeCell ref="O156:O158"/>
    <mergeCell ref="P156:P158"/>
    <mergeCell ref="Q156:Q158"/>
    <mergeCell ref="B153:B155"/>
    <mergeCell ref="C153:C155"/>
    <mergeCell ref="D153:D155"/>
    <mergeCell ref="E153:E155"/>
    <mergeCell ref="F153:F155"/>
    <mergeCell ref="G153:G155"/>
    <mergeCell ref="K153:K155"/>
    <mergeCell ref="L153:L155"/>
    <mergeCell ref="N153:N155"/>
    <mergeCell ref="O159:O161"/>
    <mergeCell ref="P159:P161"/>
    <mergeCell ref="Q159:Q161"/>
    <mergeCell ref="B162:B164"/>
    <mergeCell ref="C162:C164"/>
    <mergeCell ref="D162:D164"/>
    <mergeCell ref="E162:E164"/>
    <mergeCell ref="F162:F164"/>
    <mergeCell ref="G162:G164"/>
    <mergeCell ref="K162:K164"/>
    <mergeCell ref="L162:L164"/>
    <mergeCell ref="N162:N164"/>
    <mergeCell ref="O162:O164"/>
    <mergeCell ref="P162:P164"/>
    <mergeCell ref="Q162:Q164"/>
    <mergeCell ref="B159:B161"/>
    <mergeCell ref="C159:C161"/>
    <mergeCell ref="D159:D161"/>
    <mergeCell ref="E159:E161"/>
    <mergeCell ref="F159:F161"/>
    <mergeCell ref="G159:G161"/>
    <mergeCell ref="K159:K161"/>
    <mergeCell ref="L159:L161"/>
    <mergeCell ref="N159:N161"/>
    <mergeCell ref="O165:O167"/>
    <mergeCell ref="P165:P167"/>
    <mergeCell ref="Q165:Q167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N168:N170"/>
    <mergeCell ref="O168:O170"/>
    <mergeCell ref="P168:P170"/>
    <mergeCell ref="Q168:Q170"/>
    <mergeCell ref="B165:B167"/>
    <mergeCell ref="C165:C167"/>
    <mergeCell ref="D165:D167"/>
    <mergeCell ref="E165:E167"/>
    <mergeCell ref="F165:F167"/>
    <mergeCell ref="G165:G167"/>
    <mergeCell ref="K165:K167"/>
    <mergeCell ref="L165:L167"/>
    <mergeCell ref="N165:N167"/>
    <mergeCell ref="O171:O173"/>
    <mergeCell ref="P171:P173"/>
    <mergeCell ref="Q171:Q173"/>
    <mergeCell ref="B174:B176"/>
    <mergeCell ref="C174:C176"/>
    <mergeCell ref="D174:D176"/>
    <mergeCell ref="E174:E176"/>
    <mergeCell ref="F174:F176"/>
    <mergeCell ref="G174:G176"/>
    <mergeCell ref="K174:K176"/>
    <mergeCell ref="L174:L176"/>
    <mergeCell ref="N174:N176"/>
    <mergeCell ref="O174:O176"/>
    <mergeCell ref="P174:P176"/>
    <mergeCell ref="Q174:Q176"/>
    <mergeCell ref="B171:B173"/>
    <mergeCell ref="C171:C173"/>
    <mergeCell ref="D171:D173"/>
    <mergeCell ref="E171:E173"/>
    <mergeCell ref="F171:F173"/>
    <mergeCell ref="G171:G173"/>
    <mergeCell ref="K171:K173"/>
    <mergeCell ref="L171:L173"/>
    <mergeCell ref="N171:N173"/>
    <mergeCell ref="O177:O179"/>
    <mergeCell ref="P177:P179"/>
    <mergeCell ref="Q177:Q179"/>
    <mergeCell ref="B180:B182"/>
    <mergeCell ref="C180:C182"/>
    <mergeCell ref="D180:D182"/>
    <mergeCell ref="E180:E182"/>
    <mergeCell ref="F180:F182"/>
    <mergeCell ref="G180:G182"/>
    <mergeCell ref="K180:K182"/>
    <mergeCell ref="L180:L182"/>
    <mergeCell ref="N180:N182"/>
    <mergeCell ref="O180:O182"/>
    <mergeCell ref="P180:P182"/>
    <mergeCell ref="Q180:Q182"/>
    <mergeCell ref="B177:B179"/>
    <mergeCell ref="C177:C179"/>
    <mergeCell ref="D177:D179"/>
    <mergeCell ref="E177:E179"/>
    <mergeCell ref="F177:F179"/>
    <mergeCell ref="G177:G179"/>
    <mergeCell ref="K177:K179"/>
    <mergeCell ref="L177:L179"/>
    <mergeCell ref="N177:N179"/>
    <mergeCell ref="O183:O185"/>
    <mergeCell ref="P183:P185"/>
    <mergeCell ref="Q183:Q185"/>
    <mergeCell ref="B186:B188"/>
    <mergeCell ref="C186:C188"/>
    <mergeCell ref="D186:D188"/>
    <mergeCell ref="E186:E188"/>
    <mergeCell ref="F186:F188"/>
    <mergeCell ref="G186:G188"/>
    <mergeCell ref="K186:K188"/>
    <mergeCell ref="L186:L188"/>
    <mergeCell ref="N186:N188"/>
    <mergeCell ref="O186:O188"/>
    <mergeCell ref="P186:P188"/>
    <mergeCell ref="Q186:Q188"/>
    <mergeCell ref="B183:B185"/>
    <mergeCell ref="C183:C185"/>
    <mergeCell ref="D183:D185"/>
    <mergeCell ref="E183:E185"/>
    <mergeCell ref="F183:F185"/>
    <mergeCell ref="G183:G185"/>
    <mergeCell ref="K183:K185"/>
    <mergeCell ref="L183:L185"/>
    <mergeCell ref="N183:N185"/>
    <mergeCell ref="O189:O191"/>
    <mergeCell ref="P189:P191"/>
    <mergeCell ref="Q189:Q191"/>
    <mergeCell ref="B192:B194"/>
    <mergeCell ref="C192:C194"/>
    <mergeCell ref="D192:D194"/>
    <mergeCell ref="E192:E194"/>
    <mergeCell ref="F192:F194"/>
    <mergeCell ref="G192:G194"/>
    <mergeCell ref="K192:K194"/>
    <mergeCell ref="L192:L194"/>
    <mergeCell ref="N192:N194"/>
    <mergeCell ref="O192:O194"/>
    <mergeCell ref="P192:P194"/>
    <mergeCell ref="Q192:Q194"/>
    <mergeCell ref="B189:B191"/>
    <mergeCell ref="C189:C191"/>
    <mergeCell ref="D189:D191"/>
    <mergeCell ref="E189:E191"/>
    <mergeCell ref="F189:F191"/>
    <mergeCell ref="G189:G191"/>
    <mergeCell ref="K189:K191"/>
    <mergeCell ref="L189:L191"/>
    <mergeCell ref="N189:N191"/>
    <mergeCell ref="O195:O197"/>
    <mergeCell ref="P195:P197"/>
    <mergeCell ref="Q195:Q197"/>
    <mergeCell ref="B198:B200"/>
    <mergeCell ref="C198:C200"/>
    <mergeCell ref="D198:D200"/>
    <mergeCell ref="E198:E200"/>
    <mergeCell ref="F198:F200"/>
    <mergeCell ref="G198:G200"/>
    <mergeCell ref="K198:K200"/>
    <mergeCell ref="L198:L200"/>
    <mergeCell ref="N198:N200"/>
    <mergeCell ref="O198:O200"/>
    <mergeCell ref="P198:P200"/>
    <mergeCell ref="Q198:Q200"/>
    <mergeCell ref="B195:B197"/>
    <mergeCell ref="C195:C197"/>
    <mergeCell ref="D195:D197"/>
    <mergeCell ref="E195:E197"/>
    <mergeCell ref="F195:F197"/>
    <mergeCell ref="G195:G197"/>
    <mergeCell ref="K195:K197"/>
    <mergeCell ref="L195:L197"/>
    <mergeCell ref="N195:N197"/>
    <mergeCell ref="O201:O203"/>
    <mergeCell ref="P201:P203"/>
    <mergeCell ref="Q201:Q203"/>
    <mergeCell ref="B204:B206"/>
    <mergeCell ref="C204:C206"/>
    <mergeCell ref="D204:D206"/>
    <mergeCell ref="E204:E206"/>
    <mergeCell ref="F204:F206"/>
    <mergeCell ref="G204:G206"/>
    <mergeCell ref="K204:K206"/>
    <mergeCell ref="L204:L206"/>
    <mergeCell ref="N204:N206"/>
    <mergeCell ref="O204:O206"/>
    <mergeCell ref="P204:P206"/>
    <mergeCell ref="Q204:Q206"/>
    <mergeCell ref="B201:B203"/>
    <mergeCell ref="C201:C203"/>
    <mergeCell ref="D201:D203"/>
    <mergeCell ref="E201:E203"/>
    <mergeCell ref="F201:F203"/>
    <mergeCell ref="G201:G203"/>
    <mergeCell ref="K201:K203"/>
    <mergeCell ref="L201:L203"/>
    <mergeCell ref="N201:N203"/>
    <mergeCell ref="O207:O209"/>
    <mergeCell ref="P207:P209"/>
    <mergeCell ref="Q207:Q209"/>
    <mergeCell ref="B210:B212"/>
    <mergeCell ref="C210:C212"/>
    <mergeCell ref="D210:D212"/>
    <mergeCell ref="E210:E212"/>
    <mergeCell ref="F210:F212"/>
    <mergeCell ref="G210:G212"/>
    <mergeCell ref="K210:K212"/>
    <mergeCell ref="L210:L212"/>
    <mergeCell ref="N210:N212"/>
    <mergeCell ref="O210:O212"/>
    <mergeCell ref="P210:P212"/>
    <mergeCell ref="Q210:Q212"/>
    <mergeCell ref="B207:B209"/>
    <mergeCell ref="C207:C209"/>
    <mergeCell ref="D207:D209"/>
    <mergeCell ref="E207:E209"/>
    <mergeCell ref="F207:F209"/>
    <mergeCell ref="G207:G209"/>
    <mergeCell ref="K207:K209"/>
    <mergeCell ref="L207:L209"/>
    <mergeCell ref="N207:N209"/>
    <mergeCell ref="O213:O215"/>
    <mergeCell ref="P213:P215"/>
    <mergeCell ref="Q213:Q215"/>
    <mergeCell ref="N216:P216"/>
    <mergeCell ref="B218:J219"/>
    <mergeCell ref="B220:C222"/>
    <mergeCell ref="D220:D222"/>
    <mergeCell ref="E220:E222"/>
    <mergeCell ref="F220:F222"/>
    <mergeCell ref="G220:G222"/>
    <mergeCell ref="H220:H222"/>
    <mergeCell ref="I220:I222"/>
    <mergeCell ref="J220:J222"/>
    <mergeCell ref="B213:B215"/>
    <mergeCell ref="C213:C215"/>
    <mergeCell ref="D213:D215"/>
    <mergeCell ref="E213:E215"/>
    <mergeCell ref="F213:F215"/>
    <mergeCell ref="G213:G215"/>
    <mergeCell ref="K213:K215"/>
    <mergeCell ref="L213:L215"/>
    <mergeCell ref="N213:N215"/>
    <mergeCell ref="B223:B225"/>
    <mergeCell ref="C223:C225"/>
    <mergeCell ref="D223:D225"/>
    <mergeCell ref="E223:E225"/>
    <mergeCell ref="I223:I225"/>
    <mergeCell ref="J223:J225"/>
    <mergeCell ref="B226:B228"/>
    <mergeCell ref="C226:C228"/>
    <mergeCell ref="D226:D228"/>
    <mergeCell ref="E226:E228"/>
    <mergeCell ref="I226:I228"/>
    <mergeCell ref="J226:J228"/>
    <mergeCell ref="B229:B231"/>
    <mergeCell ref="C229:C231"/>
    <mergeCell ref="D229:D231"/>
    <mergeCell ref="E229:E231"/>
    <mergeCell ref="I229:I231"/>
    <mergeCell ref="J229:J231"/>
    <mergeCell ref="B232:B234"/>
    <mergeCell ref="C232:C234"/>
    <mergeCell ref="D232:D234"/>
    <mergeCell ref="E232:E234"/>
    <mergeCell ref="I232:I234"/>
    <mergeCell ref="J232:J234"/>
    <mergeCell ref="B235:B237"/>
    <mergeCell ref="C235:C237"/>
    <mergeCell ref="D235:D237"/>
    <mergeCell ref="E235:E237"/>
    <mergeCell ref="I235:I237"/>
    <mergeCell ref="J235:J237"/>
    <mergeCell ref="B238:B240"/>
    <mergeCell ref="C238:C240"/>
    <mergeCell ref="D238:D240"/>
    <mergeCell ref="E238:E240"/>
    <mergeCell ref="I238:I240"/>
    <mergeCell ref="J238:J240"/>
    <mergeCell ref="B241:B243"/>
    <mergeCell ref="C241:C243"/>
    <mergeCell ref="D241:D243"/>
    <mergeCell ref="E241:E243"/>
    <mergeCell ref="I241:I243"/>
    <mergeCell ref="J241:J243"/>
    <mergeCell ref="B253:E253"/>
    <mergeCell ref="B254:E254"/>
    <mergeCell ref="B244:H244"/>
    <mergeCell ref="B245:H245"/>
    <mergeCell ref="B247:F249"/>
    <mergeCell ref="B250:E250"/>
    <mergeCell ref="B251:E251"/>
    <mergeCell ref="B252:E252"/>
  </mergeCells>
  <phoneticPr fontId="16" type="noConversion"/>
  <pageMargins left="0.7" right="0.7" top="0.75" bottom="0.75" header="0.3" footer="0.3"/>
  <pageSetup paperSize="9" scale="2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2778-DA87-488D-BFDF-7C282675E78B}">
  <sheetPr>
    <pageSetUpPr fitToPage="1"/>
  </sheetPr>
  <dimension ref="A5:J15"/>
  <sheetViews>
    <sheetView zoomScale="106" zoomScaleNormal="106" workbookViewId="0">
      <selection activeCell="B110" sqref="B110:D110"/>
    </sheetView>
  </sheetViews>
  <sheetFormatPr defaultRowHeight="15" x14ac:dyDescent="0.2"/>
  <cols>
    <col min="1" max="3" width="12.42578125" style="157" customWidth="1"/>
    <col min="4" max="4" width="16.42578125" style="157" customWidth="1"/>
    <col min="5" max="8" width="30.7109375" style="157" customWidth="1"/>
    <col min="9" max="10" width="21.28515625" style="157" customWidth="1"/>
    <col min="11" max="16" width="13.28515625" style="157" customWidth="1"/>
    <col min="17" max="16384" width="9.140625" style="157"/>
  </cols>
  <sheetData>
    <row r="5" spans="1:10" ht="15.75" thickBot="1" x14ac:dyDescent="0.25"/>
    <row r="6" spans="1:10" ht="15.75" thickBot="1" x14ac:dyDescent="0.25">
      <c r="A6" s="510" t="s">
        <v>383</v>
      </c>
      <c r="B6" s="511"/>
      <c r="C6" s="511"/>
      <c r="D6" s="511"/>
      <c r="E6" s="511"/>
      <c r="F6" s="511"/>
      <c r="G6" s="511"/>
      <c r="H6" s="511"/>
      <c r="I6" s="511"/>
      <c r="J6" s="512"/>
    </row>
    <row r="7" spans="1:10" ht="14.25" customHeight="1" x14ac:dyDescent="0.2">
      <c r="A7" s="519" t="s">
        <v>370</v>
      </c>
      <c r="B7" s="520"/>
      <c r="C7" s="520"/>
      <c r="D7" s="521"/>
      <c r="E7" s="522" t="s">
        <v>390</v>
      </c>
      <c r="F7" s="523"/>
      <c r="G7" s="523"/>
      <c r="H7" s="524"/>
      <c r="I7" s="525" t="s">
        <v>369</v>
      </c>
      <c r="J7" s="525" t="s">
        <v>368</v>
      </c>
    </row>
    <row r="8" spans="1:10" ht="37.5" customHeight="1" x14ac:dyDescent="0.2">
      <c r="A8" s="527"/>
      <c r="B8" s="528"/>
      <c r="C8" s="529"/>
      <c r="D8" s="166" t="s">
        <v>367</v>
      </c>
      <c r="E8" s="167" t="s">
        <v>380</v>
      </c>
      <c r="F8" s="167" t="s">
        <v>379</v>
      </c>
      <c r="G8" s="167" t="s">
        <v>381</v>
      </c>
      <c r="H8" s="167" t="s">
        <v>382</v>
      </c>
      <c r="I8" s="526"/>
      <c r="J8" s="526"/>
    </row>
    <row r="9" spans="1:10" ht="47.25" customHeight="1" x14ac:dyDescent="0.2">
      <c r="A9" s="165" t="s">
        <v>366</v>
      </c>
      <c r="B9" s="164" t="s">
        <v>364</v>
      </c>
      <c r="C9" s="163" t="s">
        <v>363</v>
      </c>
      <c r="D9" s="163" t="s">
        <v>362</v>
      </c>
      <c r="E9" s="168">
        <v>18000</v>
      </c>
      <c r="F9" s="168">
        <v>2620.63</v>
      </c>
      <c r="G9" s="168">
        <v>16560</v>
      </c>
      <c r="H9" s="168">
        <v>16788.2</v>
      </c>
      <c r="I9" s="170">
        <f>AVERAGE(E9:H9)</f>
        <v>13492.2075</v>
      </c>
      <c r="J9" s="169">
        <f>MEDIAN(E9:H9)</f>
        <v>16674.099999999999</v>
      </c>
    </row>
    <row r="10" spans="1:10" ht="47.25" customHeight="1" x14ac:dyDescent="0.2">
      <c r="A10" s="162" t="s">
        <v>365</v>
      </c>
      <c r="B10" s="161" t="s">
        <v>364</v>
      </c>
      <c r="C10" s="160" t="s">
        <v>363</v>
      </c>
      <c r="D10" s="160" t="s">
        <v>362</v>
      </c>
      <c r="E10" s="168">
        <v>18000</v>
      </c>
      <c r="F10" s="168">
        <v>2620.63</v>
      </c>
      <c r="G10" s="168">
        <v>16560</v>
      </c>
      <c r="H10" s="168">
        <v>18972</v>
      </c>
      <c r="I10" s="169">
        <f>AVERAGE(E10:H10)</f>
        <v>14038.157500000001</v>
      </c>
      <c r="J10" s="169">
        <f>MEDIAN(E10:H10)</f>
        <v>17280</v>
      </c>
    </row>
    <row r="11" spans="1:10" ht="47.25" customHeight="1" x14ac:dyDescent="0.2">
      <c r="A11" s="513" t="s">
        <v>361</v>
      </c>
      <c r="B11" s="514"/>
      <c r="C11" s="515" t="s">
        <v>360</v>
      </c>
      <c r="D11" s="516"/>
      <c r="E11" s="517"/>
      <c r="F11" s="518"/>
      <c r="G11" s="518"/>
      <c r="H11" s="518"/>
      <c r="I11" s="518"/>
      <c r="J11" s="518"/>
    </row>
    <row r="12" spans="1:10" ht="47.25" customHeight="1" x14ac:dyDescent="0.2">
      <c r="C12" s="159"/>
      <c r="E12" s="158"/>
    </row>
    <row r="13" spans="1:10" ht="47.25" customHeight="1" x14ac:dyDescent="0.2"/>
    <row r="14" spans="1:10" ht="47.25" customHeight="1" x14ac:dyDescent="0.2"/>
    <row r="15" spans="1:10" ht="47.25" customHeight="1" x14ac:dyDescent="0.2"/>
  </sheetData>
  <mergeCells count="9">
    <mergeCell ref="A6:J6"/>
    <mergeCell ref="A11:B11"/>
    <mergeCell ref="C11:D11"/>
    <mergeCell ref="E11:J11"/>
    <mergeCell ref="A7:D7"/>
    <mergeCell ref="E7:H7"/>
    <mergeCell ref="I7:I8"/>
    <mergeCell ref="J7:J8"/>
    <mergeCell ref="A8:C8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Planilha Resumo</vt:lpstr>
      <vt:lpstr>BC Líder - Diurno</vt:lpstr>
      <vt:lpstr>BC Líder - Noturno</vt:lpstr>
      <vt:lpstr>BC - Diurno</vt:lpstr>
      <vt:lpstr>BC - Noturno</vt:lpstr>
      <vt:lpstr>EQUIPAMENTOS E MATERIAIS</vt:lpstr>
      <vt:lpstr>SERVIÇO DE TREINAMENTO BVI</vt:lpstr>
      <vt:lpstr>'BC - Diurno'!Area_de_impressao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2023-11-17T02:49:19Z</cp:lastPrinted>
  <dcterms:created xsi:type="dcterms:W3CDTF">2007-07-12T20:07:59Z</dcterms:created>
  <dcterms:modified xsi:type="dcterms:W3CDTF">2024-03-07T12:49:11Z</dcterms:modified>
</cp:coreProperties>
</file>